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987" activeTab="0"/>
  </bookViews>
  <sheets>
    <sheet name="Dec 2017 BS" sheetId="1" r:id="rId1"/>
    <sheet name="I &amp; E from Jul to Dec 2017" sheetId="2" r:id="rId2"/>
    <sheet name="I &amp; E from start to Dec 2017" sheetId="3" r:id="rId3"/>
    <sheet name="Sources &amp; Uses (2)" sheetId="4" r:id="rId4"/>
    <sheet name="DLIs" sheetId="5" r:id="rId5"/>
    <sheet name="WA Documentation" sheetId="6" r:id="rId6"/>
    <sheet name="Reconciliation" sheetId="7" r:id="rId7"/>
    <sheet name="Statement of sources &amp; uses" sheetId="8" r:id="rId8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A25" authorId="0">
      <text>
        <r>
          <rPr>
            <b/>
            <sz val="9"/>
            <color indexed="63"/>
            <rFont val="Tahoma"/>
            <family val="2"/>
          </rPr>
          <t>Test:Witholding Tax deducted</t>
        </r>
      </text>
    </comment>
  </commentList>
</comments>
</file>

<file path=xl/sharedStrings.xml><?xml version="1.0" encoding="utf-8"?>
<sst xmlns="http://schemas.openxmlformats.org/spreadsheetml/2006/main" count="289" uniqueCount="184">
  <si>
    <t>Sources and Uses of Funds</t>
  </si>
  <si>
    <t>Amount</t>
  </si>
  <si>
    <t>Naira</t>
  </si>
  <si>
    <t>USD</t>
  </si>
  <si>
    <t>Y-T-D</t>
  </si>
  <si>
    <t>IDA  (DLI)</t>
  </si>
  <si>
    <t>Interest Received from DA</t>
  </si>
  <si>
    <t>Interest Received from Naira Account</t>
  </si>
  <si>
    <t>Other Income</t>
  </si>
  <si>
    <t>TOTAL RECEIPTS</t>
  </si>
  <si>
    <t>Less: Expenditures</t>
  </si>
  <si>
    <t>EEP UNI 1</t>
  </si>
  <si>
    <t>EEP UNI 2- AUST</t>
  </si>
  <si>
    <t>EEP UNI 3</t>
  </si>
  <si>
    <t>EEP UNI 4</t>
  </si>
  <si>
    <t>EEP UNI 5</t>
  </si>
  <si>
    <t>EEP UNI 6</t>
  </si>
  <si>
    <t>EEP UNI 7</t>
  </si>
  <si>
    <t>EEP UNI 8</t>
  </si>
  <si>
    <t>EEP UNI 9</t>
  </si>
  <si>
    <t>EEP UNI 10</t>
  </si>
  <si>
    <t>GDS,WKS,NONCS,CS,OC TRN</t>
  </si>
  <si>
    <t>TOTAL EXPENDITURE</t>
  </si>
  <si>
    <t>Less Accrued Expenses( Statutory deductions not yet remitted)</t>
  </si>
  <si>
    <t>RECEIPTS LESS EXPENDITURE</t>
  </si>
  <si>
    <t>EXCHANGE RATE DIFFERENCE</t>
  </si>
  <si>
    <t>NET CHANGE IN CASH</t>
  </si>
  <si>
    <t>OPENING BALANCES</t>
  </si>
  <si>
    <t>NET CASH AVAILABLE</t>
  </si>
  <si>
    <t>CLOSING BALANCES(Cash)</t>
  </si>
  <si>
    <t>CLOSING BALANCES(Bank)</t>
  </si>
  <si>
    <t>CLOSING BALANCES(Total)</t>
  </si>
  <si>
    <t>Computation of DLIs</t>
  </si>
  <si>
    <t>Parameters</t>
  </si>
  <si>
    <t>Max per yr</t>
  </si>
  <si>
    <t>Date</t>
  </si>
  <si>
    <t>National students</t>
  </si>
  <si>
    <t>Regional students</t>
  </si>
  <si>
    <t>Overall Amount</t>
  </si>
  <si>
    <t>DLIs</t>
  </si>
  <si>
    <t>Males</t>
  </si>
  <si>
    <t>Females</t>
  </si>
  <si>
    <t>#2.1: New short term students in ACE courses</t>
  </si>
  <si>
    <t>USD'000</t>
  </si>
  <si>
    <t>Number</t>
  </si>
  <si>
    <t>Unit cost</t>
  </si>
  <si>
    <t>total amount</t>
  </si>
  <si>
    <t>Overall Number</t>
  </si>
  <si>
    <t>#2.2: New Masters students in ACE courses</t>
  </si>
  <si>
    <t>#2.3: New PHD students</t>
  </si>
  <si>
    <t>#2.4: Number of outreach</t>
  </si>
  <si>
    <t>#2.5: International evaluation and accreditation</t>
  </si>
  <si>
    <t>National Outreach</t>
  </si>
  <si>
    <t>Regional Outreach</t>
  </si>
  <si>
    <t>#2.6: Published Articles Internationally recoganised and Peer Review journals</t>
  </si>
  <si>
    <t>International Evl &amp; Accd</t>
  </si>
  <si>
    <t>National or Regional Evl &amp; Accd</t>
  </si>
  <si>
    <t>Gap Assesment</t>
  </si>
  <si>
    <t>Self Evl</t>
  </si>
  <si>
    <t>Program Descp/Int Std</t>
  </si>
  <si>
    <t>TOTAL</t>
  </si>
  <si>
    <t>National Articles</t>
  </si>
  <si>
    <t>Regional Co-Author</t>
  </si>
  <si>
    <t>Overall Totals</t>
  </si>
  <si>
    <t>#2.7: External Revenue Generation</t>
  </si>
  <si>
    <t>Qty</t>
  </si>
  <si>
    <t>#2.8: Meeting milestones for improved learning</t>
  </si>
  <si>
    <t>#3.1: Timely withdrawal Application supported by IFR</t>
  </si>
  <si>
    <t>National Revenue Generation</t>
  </si>
  <si>
    <t>Regional Revenue Generation</t>
  </si>
  <si>
    <t>#3.2: Functional Audit Committee</t>
  </si>
  <si>
    <t>Unit Value</t>
  </si>
  <si>
    <t>Milestone</t>
  </si>
  <si>
    <t>#3.3: Functioning Internal Audit Unit</t>
  </si>
  <si>
    <t>#3.4: Web Transparency on Financial Mgt (web-access to audit reports, IFR, budgets and annual workplan)</t>
  </si>
  <si>
    <t>Timely Withdrawal Applications</t>
  </si>
  <si>
    <t>Functioning Audit Committee</t>
  </si>
  <si>
    <t>#4.1: Timely procurement audit</t>
  </si>
  <si>
    <t>Functioning Internal Audit</t>
  </si>
  <si>
    <t>Web Transparency on FM</t>
  </si>
  <si>
    <t>#4.2: Timely and satisfactory procurement progress</t>
  </si>
  <si>
    <t>Timely Procurement Audit</t>
  </si>
  <si>
    <t>Timely and Satisfactory Procurement Progress</t>
  </si>
  <si>
    <t>total</t>
  </si>
  <si>
    <t>XYZ University of Nigeria-Admission Register</t>
  </si>
  <si>
    <t>National</t>
  </si>
  <si>
    <t>Total</t>
  </si>
  <si>
    <t>Regional</t>
  </si>
  <si>
    <t>Overall total</t>
  </si>
  <si>
    <t>Assumptions</t>
  </si>
  <si>
    <t>Male</t>
  </si>
  <si>
    <t>Female</t>
  </si>
  <si>
    <t>i. Admission is hypotetical but regional students must be at least 30% for 2.1 to 2.3.</t>
  </si>
  <si>
    <t>International Evaluation and Accreditation</t>
  </si>
  <si>
    <t>International</t>
  </si>
  <si>
    <t>National or regional</t>
  </si>
  <si>
    <t>Gap-Assessment</t>
  </si>
  <si>
    <t>Self-Evaluation</t>
  </si>
  <si>
    <t>Program Descr/inter Std</t>
  </si>
  <si>
    <t>Articles&amp; journals</t>
  </si>
  <si>
    <t>National Article</t>
  </si>
  <si>
    <t>Article-regional co-author</t>
  </si>
  <si>
    <t>Externally Generated Revenue</t>
  </si>
  <si>
    <t>* regional is $2each hence 50</t>
  </si>
  <si>
    <t>Milestones</t>
  </si>
  <si>
    <t>Submission of WA &amp; IFR</t>
  </si>
  <si>
    <t>Functioning audit committee</t>
  </si>
  <si>
    <t>Web-Transparency</t>
  </si>
  <si>
    <t>Timely procurement progress</t>
  </si>
  <si>
    <t>Documentation Requirement for the Submission of Withdrawal Application</t>
  </si>
  <si>
    <t>A.</t>
  </si>
  <si>
    <t>Interim Financial Report</t>
  </si>
  <si>
    <t>B. EEP Report according to the individual University</t>
  </si>
  <si>
    <t>C. Reconciliation Report ( EEP and DLI): The lower of EEP and DLI</t>
  </si>
  <si>
    <t>Yet to be remitted Statutory deduction</t>
  </si>
  <si>
    <t>Total Expenditure</t>
  </si>
  <si>
    <t>Name of ACE</t>
  </si>
  <si>
    <t xml:space="preserve">AFRICA HIGHER EDUCATION CENTERS OF EXCELLENCE PROJECT </t>
  </si>
  <si>
    <t>Statement of Sources and Uses of Funds</t>
  </si>
  <si>
    <t xml:space="preserve">Cummulative for  </t>
  </si>
  <si>
    <t>Sources of Fund</t>
  </si>
  <si>
    <t>Financial Year End</t>
  </si>
  <si>
    <t>Opening Cash Balance</t>
  </si>
  <si>
    <t>Government Funds</t>
  </si>
  <si>
    <t>World Bank IDA Funds</t>
  </si>
  <si>
    <t>Student Fees</t>
  </si>
  <si>
    <t>Others</t>
  </si>
  <si>
    <t>Add Receipts</t>
  </si>
  <si>
    <t>Total Financing</t>
  </si>
  <si>
    <t>Less:  ACE Expenditure as per Project Implementation Plan</t>
  </si>
  <si>
    <t>Expenditure Classification 1</t>
  </si>
  <si>
    <t>Expenditure Classificiation 2</t>
  </si>
  <si>
    <t>Total Uses of Funds by Components</t>
  </si>
  <si>
    <t>Closing Balances</t>
  </si>
  <si>
    <t>Total Closing Cash Balance</t>
  </si>
  <si>
    <t>Statutory Expenses</t>
  </si>
  <si>
    <t>Exchange Rate Difference</t>
  </si>
  <si>
    <t>AUST PAMI Project</t>
  </si>
  <si>
    <t>Balance Sheet</t>
  </si>
  <si>
    <t>In Naira (N)</t>
  </si>
  <si>
    <t>Assets :</t>
  </si>
  <si>
    <t>Working Capital</t>
  </si>
  <si>
    <t>Current Assets</t>
  </si>
  <si>
    <t>Cash and Cash Equivalent</t>
  </si>
  <si>
    <t>Bank Accounts</t>
  </si>
  <si>
    <t>Less :Current Liabilities</t>
  </si>
  <si>
    <t>Statutory Creditors</t>
  </si>
  <si>
    <t>Unadjusted Forex Gain/Loss</t>
  </si>
  <si>
    <t>Liabilities :</t>
  </si>
  <si>
    <t>Excess of income over expenditure</t>
  </si>
  <si>
    <t>Opening Balance</t>
  </si>
  <si>
    <t>Current Period</t>
  </si>
  <si>
    <t>Income and Expenditure Statement</t>
  </si>
  <si>
    <t>Particulars</t>
  </si>
  <si>
    <t>Income Statement:</t>
  </si>
  <si>
    <t>Receipt</t>
  </si>
  <si>
    <t>Interest Income</t>
  </si>
  <si>
    <t>Pan-Africa Material Institute- Fund</t>
  </si>
  <si>
    <t>Payments</t>
  </si>
  <si>
    <t>Applied Research</t>
  </si>
  <si>
    <t>Governance and Management</t>
  </si>
  <si>
    <t>International Academic Partnership</t>
  </si>
  <si>
    <t>Excess of Income over Expenditure :</t>
  </si>
  <si>
    <t>APPLIED RESEARCH</t>
  </si>
  <si>
    <t>INTERNATIONAL PARTNERSHIP</t>
  </si>
  <si>
    <t>GOVERNANCE</t>
  </si>
  <si>
    <t>Opening Balance, January 2017(As Per December Submission)</t>
  </si>
  <si>
    <t>Reclassification/Adjustments to Recognise Direct Payments by NUC/World Bank in 2016</t>
  </si>
  <si>
    <t xml:space="preserve"> (31/12/2016)</t>
  </si>
  <si>
    <t>Adjustments for 2016</t>
  </si>
  <si>
    <t>Exchange rate Difference</t>
  </si>
  <si>
    <t>1-Jan-2015 to 31-Dec-2017</t>
  </si>
  <si>
    <t>as at 31-Dec-2017</t>
  </si>
  <si>
    <t>Current (31/12/2017)</t>
  </si>
  <si>
    <t>for the semi-annual period ending……………31 December 2017</t>
  </si>
  <si>
    <t>(1/10/2017 to 31/12/2017)</t>
  </si>
  <si>
    <t>Semi-Annual Period ending……31 Dec, 2017</t>
  </si>
  <si>
    <t>(01/01/2015-31/12/2017)</t>
  </si>
  <si>
    <t>Closing Balance, Dec 2017</t>
  </si>
  <si>
    <t>1-Jul-2017 to 31-Dec-2017</t>
  </si>
  <si>
    <t>Current (30/06/2017)</t>
  </si>
  <si>
    <t>Current Expenditures (Jan. to Jun "17)</t>
  </si>
  <si>
    <t>Closing Balance, Jun 2017</t>
  </si>
  <si>
    <t>Current Expenditures (Jul. to Dec "17)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</si>
</sst>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000000"/>
    <numFmt numFmtId="166" formatCode="#,##0.000000000"/>
  </numFmts>
  <fonts count="55">
    <font>
      <sz val="11"/>
      <color indexed="63"/>
      <name val="Calibri"/>
      <family val="2"/>
    </font>
    <font>
      <sz val="10"/>
      <name val="Arial"/>
      <family val="0"/>
    </font>
    <font>
      <b/>
      <sz val="9"/>
      <color indexed="63"/>
      <name val="Tahoma"/>
      <family val="2"/>
    </font>
    <font>
      <b/>
      <sz val="11"/>
      <color indexed="63"/>
      <name val="Calibri"/>
      <family val="2"/>
    </font>
    <font>
      <b/>
      <sz val="8"/>
      <color indexed="63"/>
      <name val="Arial"/>
      <family val="2"/>
    </font>
    <font>
      <b/>
      <sz val="8"/>
      <color indexed="63"/>
      <name val="Calibri"/>
      <family val="2"/>
    </font>
    <font>
      <b/>
      <sz val="8"/>
      <color indexed="5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Border="0" applyProtection="0">
      <alignment/>
    </xf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164" fontId="4" fillId="0" borderId="15" xfId="44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right"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22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8" fillId="0" borderId="30" xfId="0" applyFont="1" applyBorder="1" applyAlignment="1">
      <alignment/>
    </xf>
    <xf numFmtId="0" fontId="0" fillId="33" borderId="27" xfId="0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33" borderId="32" xfId="0" applyFill="1" applyBorder="1" applyAlignment="1">
      <alignment/>
    </xf>
    <xf numFmtId="164" fontId="0" fillId="0" borderId="29" xfId="42" applyBorder="1">
      <alignment/>
    </xf>
    <xf numFmtId="164" fontId="0" fillId="0" borderId="33" xfId="42" applyBorder="1">
      <alignment/>
    </xf>
    <xf numFmtId="164" fontId="0" fillId="0" borderId="34" xfId="42" applyBorder="1">
      <alignment/>
    </xf>
    <xf numFmtId="164" fontId="0" fillId="0" borderId="35" xfId="42" applyBorder="1">
      <alignment/>
    </xf>
    <xf numFmtId="164" fontId="0" fillId="0" borderId="24" xfId="42" applyBorder="1">
      <alignment/>
    </xf>
    <xf numFmtId="164" fontId="0" fillId="0" borderId="36" xfId="42" applyBorder="1">
      <alignment/>
    </xf>
    <xf numFmtId="164" fontId="0" fillId="0" borderId="37" xfId="42" applyBorder="1">
      <alignment/>
    </xf>
    <xf numFmtId="164" fontId="0" fillId="0" borderId="38" xfId="42" applyBorder="1">
      <alignment/>
    </xf>
    <xf numFmtId="164" fontId="0" fillId="0" borderId="21" xfId="42" applyBorder="1">
      <alignment/>
    </xf>
    <xf numFmtId="164" fontId="0" fillId="0" borderId="39" xfId="42" applyBorder="1">
      <alignment/>
    </xf>
    <xf numFmtId="164" fontId="0" fillId="0" borderId="40" xfId="42" applyBorder="1">
      <alignment/>
    </xf>
    <xf numFmtId="164" fontId="0" fillId="0" borderId="0" xfId="42">
      <alignment/>
    </xf>
    <xf numFmtId="164" fontId="3" fillId="0" borderId="41" xfId="42" applyFont="1" applyBorder="1">
      <alignment/>
    </xf>
    <xf numFmtId="164" fontId="3" fillId="0" borderId="36" xfId="42" applyFont="1" applyBorder="1">
      <alignment/>
    </xf>
    <xf numFmtId="164" fontId="3" fillId="0" borderId="33" xfId="42" applyFont="1" applyBorder="1">
      <alignment/>
    </xf>
    <xf numFmtId="0" fontId="1" fillId="0" borderId="20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49" fontId="11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3" fillId="0" borderId="43" xfId="0" applyNumberFormat="1" applyFont="1" applyBorder="1" applyAlignment="1">
      <alignment horizontal="right" vertical="top"/>
    </xf>
    <xf numFmtId="49" fontId="14" fillId="0" borderId="44" xfId="0" applyNumberFormat="1" applyFont="1" applyBorder="1" applyAlignment="1">
      <alignment horizontal="left" vertical="top" indent="3"/>
    </xf>
    <xf numFmtId="49" fontId="14" fillId="0" borderId="44" xfId="0" applyNumberFormat="1" applyFont="1" applyBorder="1" applyAlignment="1">
      <alignment horizontal="center" vertical="top" wrapText="1"/>
    </xf>
    <xf numFmtId="49" fontId="15" fillId="0" borderId="43" xfId="0" applyNumberFormat="1" applyFont="1" applyBorder="1" applyAlignment="1">
      <alignment horizontal="left" vertical="top" indent="3"/>
    </xf>
    <xf numFmtId="49" fontId="16" fillId="0" borderId="43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vertical="top"/>
    </xf>
    <xf numFmtId="164" fontId="12" fillId="0" borderId="0" xfId="44" applyFont="1" applyFill="1" applyBorder="1" applyAlignment="1" applyProtection="1">
      <alignment horizontal="right" vertical="top"/>
      <protection/>
    </xf>
    <xf numFmtId="164" fontId="12" fillId="0" borderId="0" xfId="44" applyFont="1" applyFill="1" applyBorder="1" applyAlignment="1" applyProtection="1">
      <alignment vertical="top"/>
      <protection/>
    </xf>
    <xf numFmtId="49" fontId="14" fillId="0" borderId="0" xfId="0" applyNumberFormat="1" applyFont="1" applyAlignment="1">
      <alignment vertical="top"/>
    </xf>
    <xf numFmtId="164" fontId="13" fillId="0" borderId="0" xfId="44" applyFont="1" applyFill="1" applyBorder="1" applyAlignment="1" applyProtection="1">
      <alignment horizontal="right" vertical="top"/>
      <protection/>
    </xf>
    <xf numFmtId="164" fontId="14" fillId="0" borderId="0" xfId="44" applyFont="1" applyFill="1" applyBorder="1" applyAlignment="1" applyProtection="1">
      <alignment horizontal="right" vertical="top"/>
      <protection/>
    </xf>
    <xf numFmtId="49" fontId="14" fillId="0" borderId="0" xfId="0" applyNumberFormat="1" applyFont="1" applyAlignment="1">
      <alignment horizontal="left" vertical="top" indent="1"/>
    </xf>
    <xf numFmtId="164" fontId="16" fillId="0" borderId="0" xfId="44" applyFont="1" applyFill="1" applyBorder="1" applyAlignment="1" applyProtection="1">
      <alignment horizontal="right" vertical="top"/>
      <protection/>
    </xf>
    <xf numFmtId="49" fontId="16" fillId="0" borderId="0" xfId="0" applyNumberFormat="1" applyFont="1" applyAlignment="1">
      <alignment horizontal="left" vertical="top" indent="4"/>
    </xf>
    <xf numFmtId="164" fontId="13" fillId="0" borderId="43" xfId="44" applyFont="1" applyFill="1" applyBorder="1" applyAlignment="1" applyProtection="1">
      <alignment horizontal="right" vertical="top"/>
      <protection/>
    </xf>
    <xf numFmtId="49" fontId="14" fillId="0" borderId="0" xfId="0" applyNumberFormat="1" applyFont="1" applyAlignment="1">
      <alignment horizontal="left" vertical="top" indent="4"/>
    </xf>
    <xf numFmtId="164" fontId="15" fillId="0" borderId="0" xfId="44" applyFont="1" applyFill="1" applyBorder="1" applyAlignment="1" applyProtection="1">
      <alignment horizontal="right" vertical="top"/>
      <protection/>
    </xf>
    <xf numFmtId="49" fontId="16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right" vertical="top" indent="3"/>
    </xf>
    <xf numFmtId="164" fontId="13" fillId="0" borderId="15" xfId="44" applyFont="1" applyFill="1" applyBorder="1" applyAlignment="1" applyProtection="1">
      <alignment horizontal="right" vertical="top"/>
      <protection/>
    </xf>
    <xf numFmtId="164" fontId="14" fillId="0" borderId="15" xfId="44" applyFont="1" applyFill="1" applyBorder="1" applyAlignment="1" applyProtection="1">
      <alignment horizontal="right" vertical="top"/>
      <protection/>
    </xf>
    <xf numFmtId="49" fontId="17" fillId="0" borderId="43" xfId="0" applyNumberFormat="1" applyFont="1" applyBorder="1" applyAlignment="1">
      <alignment vertical="top"/>
    </xf>
    <xf numFmtId="49" fontId="13" fillId="0" borderId="0" xfId="0" applyNumberFormat="1" applyFont="1" applyAlignment="1">
      <alignment horizontal="left" vertical="top" indent="1"/>
    </xf>
    <xf numFmtId="49" fontId="15" fillId="0" borderId="45" xfId="0" applyNumberFormat="1" applyFont="1" applyBorder="1" applyAlignment="1">
      <alignment horizontal="left" vertical="top" indent="3"/>
    </xf>
    <xf numFmtId="49" fontId="18" fillId="0" borderId="15" xfId="0" applyNumberFormat="1" applyFont="1" applyBorder="1" applyAlignment="1">
      <alignment vertical="top"/>
    </xf>
    <xf numFmtId="49" fontId="16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164" fontId="0" fillId="0" borderId="0" xfId="44" applyFill="1" applyAlignment="1">
      <alignment horizontal="right" vertical="top"/>
    </xf>
    <xf numFmtId="164" fontId="0" fillId="0" borderId="0" xfId="44" applyFill="1" applyBorder="1" applyAlignment="1">
      <alignment horizontal="right" vertical="top"/>
    </xf>
    <xf numFmtId="49" fontId="16" fillId="0" borderId="0" xfId="0" applyNumberFormat="1" applyFont="1" applyAlignment="1">
      <alignment horizontal="left" vertical="top" indent="3"/>
    </xf>
    <xf numFmtId="164" fontId="13" fillId="0" borderId="44" xfId="44" applyFont="1" applyFill="1" applyBorder="1" applyAlignment="1" applyProtection="1">
      <alignment horizontal="right" vertical="top"/>
      <protection/>
    </xf>
    <xf numFmtId="49" fontId="16" fillId="0" borderId="0" xfId="0" applyNumberFormat="1" applyFont="1" applyAlignment="1">
      <alignment horizontal="left" vertical="top" indent="1"/>
    </xf>
    <xf numFmtId="49" fontId="14" fillId="0" borderId="0" xfId="0" applyNumberFormat="1" applyFont="1" applyAlignment="1">
      <alignment horizontal="left" vertical="top" indent="3"/>
    </xf>
    <xf numFmtId="164" fontId="19" fillId="0" borderId="0" xfId="44" applyFont="1" applyAlignment="1">
      <alignment horizontal="right" vertical="top"/>
    </xf>
    <xf numFmtId="164" fontId="16" fillId="0" borderId="44" xfId="44" applyFont="1" applyFill="1" applyBorder="1" applyAlignment="1" applyProtection="1">
      <alignment horizontal="right" vertical="top"/>
      <protection/>
    </xf>
    <xf numFmtId="164" fontId="3" fillId="0" borderId="0" xfId="44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5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3" xfId="0" applyFont="1" applyBorder="1" applyAlignment="1">
      <alignment/>
    </xf>
    <xf numFmtId="164" fontId="0" fillId="0" borderId="10" xfId="44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44" applyFont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164" fontId="5" fillId="0" borderId="13" xfId="44" applyFont="1" applyBorder="1" applyAlignment="1" applyProtection="1">
      <alignment/>
      <protection/>
    </xf>
    <xf numFmtId="164" fontId="5" fillId="0" borderId="0" xfId="0" applyNumberFormat="1" applyFont="1" applyBorder="1" applyAlignment="1">
      <alignment/>
    </xf>
    <xf numFmtId="164" fontId="5" fillId="0" borderId="0" xfId="44" applyFont="1" applyBorder="1" applyAlignment="1" applyProtection="1">
      <alignment/>
      <protection/>
    </xf>
    <xf numFmtId="164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0" fillId="0" borderId="0" xfId="44" applyBorder="1" applyAlignment="1" applyProtection="1">
      <alignment/>
      <protection/>
    </xf>
    <xf numFmtId="164" fontId="5" fillId="0" borderId="10" xfId="44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164" fontId="0" fillId="0" borderId="15" xfId="44" applyNumberFormat="1" applyBorder="1" applyAlignment="1" applyProtection="1">
      <alignment/>
      <protection/>
    </xf>
    <xf numFmtId="4" fontId="5" fillId="0" borderId="15" xfId="0" applyNumberFormat="1" applyFont="1" applyBorder="1" applyAlignment="1">
      <alignment/>
    </xf>
    <xf numFmtId="164" fontId="5" fillId="0" borderId="15" xfId="44" applyFont="1" applyBorder="1" applyAlignment="1" applyProtection="1">
      <alignment/>
      <protection/>
    </xf>
    <xf numFmtId="164" fontId="0" fillId="0" borderId="0" xfId="44" applyFont="1" applyFill="1" applyAlignment="1">
      <alignment horizontal="right" vertical="top"/>
    </xf>
    <xf numFmtId="164" fontId="19" fillId="0" borderId="0" xfId="44" applyFont="1" applyBorder="1" applyAlignment="1">
      <alignment horizontal="right" vertical="top"/>
    </xf>
    <xf numFmtId="43" fontId="5" fillId="0" borderId="0" xfId="0" applyNumberFormat="1" applyFont="1" applyAlignment="1">
      <alignment/>
    </xf>
    <xf numFmtId="164" fontId="20" fillId="0" borderId="0" xfId="42" applyFont="1">
      <alignment/>
    </xf>
    <xf numFmtId="49" fontId="11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right" vertical="top"/>
    </xf>
    <xf numFmtId="49" fontId="14" fillId="0" borderId="46" xfId="0" applyNumberFormat="1" applyFont="1" applyBorder="1" applyAlignment="1">
      <alignment horizontal="center" vertical="top" wrapText="1"/>
    </xf>
    <xf numFmtId="49" fontId="16" fillId="0" borderId="45" xfId="0" applyNumberFormat="1" applyFont="1" applyBorder="1" applyAlignment="1">
      <alignment horizontal="center" vertical="top" wrapText="1"/>
    </xf>
    <xf numFmtId="49" fontId="13" fillId="0" borderId="43" xfId="0" applyNumberFormat="1" applyFont="1" applyBorder="1" applyAlignment="1">
      <alignment horizontal="right" vertical="top"/>
    </xf>
    <xf numFmtId="49" fontId="14" fillId="0" borderId="44" xfId="0" applyNumberFormat="1" applyFont="1" applyBorder="1" applyAlignment="1">
      <alignment horizontal="center" vertical="top" wrapText="1"/>
    </xf>
    <xf numFmtId="49" fontId="16" fillId="0" borderId="43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5656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47625</xdr:colOff>
      <xdr:row>53</xdr:row>
      <xdr:rowOff>123825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11191875" cy="798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50" zoomScaleNormal="150" zoomScalePageLayoutView="0" workbookViewId="0" topLeftCell="A1">
      <selection activeCell="A3" sqref="A3"/>
    </sheetView>
  </sheetViews>
  <sheetFormatPr defaultColWidth="8.57421875" defaultRowHeight="15"/>
  <cols>
    <col min="1" max="1" width="32.28125" style="0" customWidth="1"/>
    <col min="2" max="2" width="20.28125" style="0" customWidth="1"/>
    <col min="3" max="3" width="19.7109375" style="0" customWidth="1"/>
  </cols>
  <sheetData>
    <row r="1" spans="1:3" ht="15.75">
      <c r="A1" s="75" t="s">
        <v>137</v>
      </c>
      <c r="B1" s="75"/>
      <c r="C1" s="75"/>
    </row>
    <row r="2" spans="1:3" ht="15.75">
      <c r="A2" s="75" t="s">
        <v>138</v>
      </c>
      <c r="B2" s="75"/>
      <c r="C2" s="75"/>
    </row>
    <row r="3" spans="1:3" ht="15">
      <c r="A3" s="76" t="s">
        <v>171</v>
      </c>
      <c r="B3" s="76"/>
      <c r="C3" s="76"/>
    </row>
    <row r="4" spans="1:3" ht="15">
      <c r="A4" s="77" t="s">
        <v>139</v>
      </c>
      <c r="B4" s="77"/>
      <c r="C4" s="77"/>
    </row>
    <row r="5" spans="1:3" ht="15" customHeight="1">
      <c r="A5" s="78"/>
      <c r="B5" s="79" t="s">
        <v>137</v>
      </c>
      <c r="C5" s="79"/>
    </row>
    <row r="6" spans="1:3" ht="15" customHeight="1">
      <c r="A6" s="80"/>
      <c r="B6" s="81" t="s">
        <v>172</v>
      </c>
      <c r="C6" s="81"/>
    </row>
    <row r="7" spans="1:3" ht="15.75">
      <c r="A7" s="82" t="s">
        <v>140</v>
      </c>
      <c r="B7" s="83"/>
      <c r="C7" s="84"/>
    </row>
    <row r="8" spans="1:3" ht="15">
      <c r="A8" s="85" t="s">
        <v>141</v>
      </c>
      <c r="B8" s="86"/>
      <c r="C8" s="87">
        <f>+B12-B15</f>
        <v>273576977.32</v>
      </c>
    </row>
    <row r="9" spans="1:3" ht="15">
      <c r="A9" s="88" t="s">
        <v>142</v>
      </c>
      <c r="B9" s="89"/>
      <c r="C9" s="87"/>
    </row>
    <row r="10" spans="1:3" ht="15">
      <c r="A10" s="90" t="s">
        <v>143</v>
      </c>
      <c r="B10" s="86">
        <v>3066877.43</v>
      </c>
      <c r="C10" s="87"/>
    </row>
    <row r="11" spans="1:3" ht="15">
      <c r="A11" s="90" t="s">
        <v>144</v>
      </c>
      <c r="B11" s="91">
        <v>271268593.83</v>
      </c>
      <c r="C11" s="87"/>
    </row>
    <row r="12" spans="1:3" ht="15">
      <c r="A12" s="92"/>
      <c r="B12" s="89">
        <f>SUM(B10:B11)</f>
        <v>274335471.26</v>
      </c>
      <c r="C12" s="93"/>
    </row>
    <row r="13" spans="1:3" ht="15">
      <c r="A13" s="88" t="s">
        <v>145</v>
      </c>
      <c r="B13" s="89"/>
      <c r="C13" s="87"/>
    </row>
    <row r="14" spans="1:3" ht="15">
      <c r="A14" s="90" t="s">
        <v>146</v>
      </c>
      <c r="B14" s="91">
        <v>758493.94</v>
      </c>
      <c r="C14" s="87"/>
    </row>
    <row r="15" spans="1:3" ht="15">
      <c r="A15" s="92"/>
      <c r="B15" s="89">
        <f>+B14</f>
        <v>758493.94</v>
      </c>
      <c r="C15" s="93"/>
    </row>
    <row r="16" spans="1:3" ht="15">
      <c r="A16" s="94" t="s">
        <v>147</v>
      </c>
      <c r="B16" s="86"/>
      <c r="C16" s="87">
        <v>45498279.1</v>
      </c>
    </row>
    <row r="17" spans="1:3" ht="15">
      <c r="A17" s="95" t="s">
        <v>86</v>
      </c>
      <c r="B17" s="96"/>
      <c r="C17" s="97">
        <f>SUM(C8:C16)</f>
        <v>319075256.42</v>
      </c>
    </row>
    <row r="18" spans="1:3" ht="15.75">
      <c r="A18" s="98" t="s">
        <v>148</v>
      </c>
      <c r="B18" s="83"/>
      <c r="C18" s="84"/>
    </row>
    <row r="19" spans="1:3" ht="15">
      <c r="A19" s="85" t="s">
        <v>149</v>
      </c>
      <c r="B19" s="86"/>
      <c r="C19" s="87">
        <f>+B21</f>
        <v>319075256.42</v>
      </c>
    </row>
    <row r="20" spans="1:3" ht="15">
      <c r="A20" s="99" t="s">
        <v>150</v>
      </c>
      <c r="B20" s="86"/>
      <c r="C20" s="87"/>
    </row>
    <row r="21" spans="1:3" ht="15">
      <c r="A21" s="99" t="s">
        <v>151</v>
      </c>
      <c r="B21" s="86">
        <v>319075256.42</v>
      </c>
      <c r="C21" s="87"/>
    </row>
    <row r="22" spans="1:3" ht="15">
      <c r="A22" s="95" t="s">
        <v>86</v>
      </c>
      <c r="B22" s="96"/>
      <c r="C22" s="97">
        <f>SUM(C19:C21)</f>
        <v>319075256.42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PageLayoutView="0" workbookViewId="0" topLeftCell="A6">
      <selection activeCell="A17" sqref="A17"/>
    </sheetView>
  </sheetViews>
  <sheetFormatPr defaultColWidth="8.57421875" defaultRowHeight="15"/>
  <cols>
    <col min="1" max="1" width="38.421875" style="0" customWidth="1"/>
    <col min="2" max="2" width="19.00390625" style="0" customWidth="1"/>
    <col min="3" max="3" width="19.421875" style="0" customWidth="1"/>
    <col min="4" max="4" width="13.28125" style="0" bestFit="1" customWidth="1"/>
  </cols>
  <sheetData>
    <row r="1" spans="1:3" ht="15.75">
      <c r="A1" s="138" t="s">
        <v>137</v>
      </c>
      <c r="B1" s="138"/>
      <c r="C1" s="138"/>
    </row>
    <row r="2" spans="1:3" ht="15.75">
      <c r="A2" s="138" t="s">
        <v>152</v>
      </c>
      <c r="B2" s="138"/>
      <c r="C2" s="138"/>
    </row>
    <row r="3" spans="1:3" ht="15">
      <c r="A3" s="139" t="s">
        <v>179</v>
      </c>
      <c r="B3" s="139"/>
      <c r="C3" s="139"/>
    </row>
    <row r="4" spans="1:3" ht="15">
      <c r="A4" s="140" t="s">
        <v>139</v>
      </c>
      <c r="B4" s="140"/>
      <c r="C4" s="140"/>
    </row>
    <row r="5" spans="1:3" ht="15" customHeight="1">
      <c r="A5" s="78"/>
      <c r="B5" s="141" t="s">
        <v>137</v>
      </c>
      <c r="C5" s="141"/>
    </row>
    <row r="6" spans="1:3" ht="15" customHeight="1">
      <c r="A6" s="100" t="s">
        <v>153</v>
      </c>
      <c r="B6" s="142" t="s">
        <v>179</v>
      </c>
      <c r="C6" s="142"/>
    </row>
    <row r="7" spans="1:3" ht="15">
      <c r="A7" s="101" t="s">
        <v>154</v>
      </c>
      <c r="B7" s="102"/>
      <c r="C7" s="103"/>
    </row>
    <row r="8" spans="1:3" ht="15">
      <c r="A8" s="85" t="s">
        <v>155</v>
      </c>
      <c r="B8" s="89"/>
      <c r="C8" s="104">
        <f>+B10</f>
        <v>407832304.34</v>
      </c>
    </row>
    <row r="9" spans="1:3" ht="15">
      <c r="A9" s="99" t="s">
        <v>156</v>
      </c>
      <c r="B9" s="86">
        <v>0</v>
      </c>
      <c r="C9" s="87"/>
    </row>
    <row r="10" spans="1:3" ht="15">
      <c r="A10" s="99" t="s">
        <v>157</v>
      </c>
      <c r="B10" s="105">
        <v>407832304.34</v>
      </c>
      <c r="C10" s="87"/>
    </row>
    <row r="11" spans="1:3" ht="15">
      <c r="A11" s="106"/>
      <c r="B11" s="107"/>
      <c r="C11" s="104"/>
    </row>
    <row r="12" spans="1:3" ht="15">
      <c r="A12" s="85" t="s">
        <v>158</v>
      </c>
      <c r="B12" s="89"/>
      <c r="C12" s="134">
        <f>-SUM(B13:B15)</f>
        <v>-435096244.29999995</v>
      </c>
    </row>
    <row r="13" spans="1:4" ht="15">
      <c r="A13" s="108" t="s">
        <v>159</v>
      </c>
      <c r="B13" s="86">
        <v>176745740.64</v>
      </c>
      <c r="C13" s="87"/>
      <c r="D13" s="22"/>
    </row>
    <row r="14" spans="1:3" ht="15">
      <c r="A14" s="108" t="s">
        <v>160</v>
      </c>
      <c r="B14" s="86">
        <v>14869732.41</v>
      </c>
      <c r="C14" s="87"/>
    </row>
    <row r="15" spans="1:3" ht="15">
      <c r="A15" s="108" t="s">
        <v>161</v>
      </c>
      <c r="B15" s="86">
        <v>243480771.25</v>
      </c>
      <c r="C15" s="87"/>
    </row>
    <row r="16" spans="1:3" ht="15">
      <c r="A16" s="109" t="s">
        <v>162</v>
      </c>
      <c r="B16" s="96"/>
      <c r="C16" s="97">
        <f>SUM(C8:C15)</f>
        <v>-27263939.95999998</v>
      </c>
    </row>
  </sheetData>
  <sheetProtection selectLockedCells="1" selectUnlockedCells="1"/>
  <mergeCells count="6">
    <mergeCell ref="A1:C1"/>
    <mergeCell ref="A2:C2"/>
    <mergeCell ref="A3:C3"/>
    <mergeCell ref="A4:C4"/>
    <mergeCell ref="B5:C5"/>
    <mergeCell ref="B6:C6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="150" zoomScaleNormal="150" zoomScalePageLayoutView="0" workbookViewId="0" topLeftCell="A4">
      <selection activeCell="B6" sqref="B6:C6"/>
    </sheetView>
  </sheetViews>
  <sheetFormatPr defaultColWidth="8.57421875" defaultRowHeight="15"/>
  <cols>
    <col min="1" max="1" width="39.140625" style="0" customWidth="1"/>
    <col min="2" max="2" width="21.7109375" style="0" customWidth="1"/>
    <col min="3" max="3" width="19.57421875" style="0" customWidth="1"/>
  </cols>
  <sheetData>
    <row r="1" spans="1:3" ht="15.75">
      <c r="A1" s="138" t="s">
        <v>137</v>
      </c>
      <c r="B1" s="138"/>
      <c r="C1" s="138"/>
    </row>
    <row r="2" spans="1:3" ht="15.75">
      <c r="A2" s="138" t="s">
        <v>152</v>
      </c>
      <c r="B2" s="138"/>
      <c r="C2" s="138"/>
    </row>
    <row r="3" spans="1:3" ht="15">
      <c r="A3" s="139" t="s">
        <v>171</v>
      </c>
      <c r="B3" s="139"/>
      <c r="C3" s="139"/>
    </row>
    <row r="4" spans="1:3" ht="15">
      <c r="A4" s="143" t="s">
        <v>139</v>
      </c>
      <c r="B4" s="143"/>
      <c r="C4" s="143"/>
    </row>
    <row r="5" spans="1:3" ht="15" customHeight="1">
      <c r="A5" s="78"/>
      <c r="B5" s="141" t="s">
        <v>137</v>
      </c>
      <c r="C5" s="144"/>
    </row>
    <row r="6" spans="1:3" ht="15" customHeight="1">
      <c r="A6" s="100" t="s">
        <v>153</v>
      </c>
      <c r="B6" s="142" t="s">
        <v>171</v>
      </c>
      <c r="C6" s="145"/>
    </row>
    <row r="7" spans="1:3" ht="15">
      <c r="A7" s="101" t="s">
        <v>154</v>
      </c>
      <c r="B7" s="89"/>
      <c r="C7" s="84"/>
    </row>
    <row r="8" spans="1:3" ht="15">
      <c r="A8" s="85" t="s">
        <v>155</v>
      </c>
      <c r="B8" s="89"/>
      <c r="C8" s="110">
        <f>SUM(B9:B11)</f>
        <v>1119780453.81</v>
      </c>
    </row>
    <row r="9" spans="1:3" ht="15">
      <c r="A9" s="99" t="s">
        <v>8</v>
      </c>
      <c r="B9" s="86">
        <v>1700000</v>
      </c>
      <c r="C9" s="87"/>
    </row>
    <row r="10" spans="1:3" ht="15">
      <c r="A10" s="99" t="s">
        <v>156</v>
      </c>
      <c r="B10" s="86">
        <v>132.97</v>
      </c>
      <c r="C10" s="87"/>
    </row>
    <row r="11" spans="1:3" ht="15">
      <c r="A11" s="99" t="s">
        <v>157</v>
      </c>
      <c r="B11" s="135">
        <v>1118080320.84</v>
      </c>
      <c r="C11" s="87"/>
    </row>
    <row r="12" spans="1:3" ht="15">
      <c r="A12" s="106"/>
      <c r="B12" s="107"/>
      <c r="C12" s="111">
        <f>SUM(C8:C11)</f>
        <v>1119780453.81</v>
      </c>
    </row>
    <row r="13" spans="1:3" ht="15">
      <c r="A13" s="85" t="s">
        <v>158</v>
      </c>
      <c r="B13" s="89"/>
      <c r="C13" s="112">
        <f>-SUM(B14:B16)</f>
        <v>-800705197.3900001</v>
      </c>
    </row>
    <row r="14" spans="1:3" ht="15">
      <c r="A14" s="108" t="s">
        <v>159</v>
      </c>
      <c r="B14" s="86">
        <f>255236361.03+93432403.7+1582291.2</f>
        <v>350251055.93</v>
      </c>
      <c r="C14" s="87"/>
    </row>
    <row r="15" spans="1:3" ht="15">
      <c r="A15" s="108" t="s">
        <v>160</v>
      </c>
      <c r="B15" s="86">
        <f>49214687.95+4036433.47</f>
        <v>53251121.42</v>
      </c>
      <c r="C15" s="87"/>
    </row>
    <row r="16" spans="1:3" ht="15">
      <c r="A16" s="108" t="s">
        <v>161</v>
      </c>
      <c r="B16" s="86">
        <f>329541562.79+67661457.25</f>
        <v>397203020.04</v>
      </c>
      <c r="C16" s="87"/>
    </row>
    <row r="17" spans="1:3" ht="15">
      <c r="A17" s="109" t="s">
        <v>162</v>
      </c>
      <c r="B17" s="96"/>
      <c r="C17" s="97">
        <f>SUM(C12:C16)</f>
        <v>319075256.41999984</v>
      </c>
    </row>
  </sheetData>
  <sheetProtection selectLockedCells="1" selectUnlockedCells="1"/>
  <mergeCells count="6">
    <mergeCell ref="A1:C1"/>
    <mergeCell ref="A2:C2"/>
    <mergeCell ref="A3:C3"/>
    <mergeCell ref="A4:C4"/>
    <mergeCell ref="B5:C5"/>
    <mergeCell ref="B6:C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zoomScale="150" zoomScaleNormal="150" zoomScalePageLayoutView="0" workbookViewId="0" topLeftCell="A1">
      <pane xSplit="3" ySplit="3" topLeftCell="L22" activePane="bottomRight" state="frozen"/>
      <selection pane="topLeft" activeCell="A1" sqref="A1"/>
      <selection pane="topRight" activeCell="E1" sqref="E1"/>
      <selection pane="bottomLeft" activeCell="A41" sqref="A41"/>
      <selection pane="bottomRight" activeCell="O24" sqref="O24"/>
    </sheetView>
  </sheetViews>
  <sheetFormatPr defaultColWidth="8.7109375" defaultRowHeight="15"/>
  <cols>
    <col min="1" max="2" width="8.7109375" style="24" customWidth="1"/>
    <col min="3" max="3" width="4.8515625" style="24" customWidth="1"/>
    <col min="4" max="4" width="16.57421875" style="24" customWidth="1"/>
    <col min="5" max="5" width="3.421875" style="24" customWidth="1"/>
    <col min="6" max="6" width="14.57421875" style="24" customWidth="1"/>
    <col min="7" max="7" width="11.28125" style="24" customWidth="1"/>
    <col min="8" max="8" width="6.57421875" style="24" customWidth="1"/>
    <col min="9" max="9" width="14.57421875" style="24" customWidth="1"/>
    <col min="10" max="10" width="4.140625" style="24" customWidth="1"/>
    <col min="11" max="11" width="14.28125" style="24" customWidth="1"/>
    <col min="12" max="12" width="4.140625" style="24" customWidth="1"/>
    <col min="13" max="13" width="13.00390625" style="125" customWidth="1"/>
    <col min="14" max="14" width="3.57421875" style="24" customWidth="1"/>
    <col min="15" max="15" width="15.421875" style="24" customWidth="1"/>
    <col min="16" max="16" width="12.140625" style="24" customWidth="1"/>
    <col min="17" max="17" width="11.140625" style="24" customWidth="1"/>
    <col min="18" max="18" width="8.7109375" style="24" customWidth="1"/>
    <col min="19" max="19" width="12.00390625" style="24" customWidth="1"/>
    <col min="20" max="16384" width="8.7109375" style="24" customWidth="1"/>
  </cols>
  <sheetData>
    <row r="1" spans="1:21" ht="11.25">
      <c r="A1" s="24" t="s">
        <v>0</v>
      </c>
      <c r="D1" s="146" t="s">
        <v>1</v>
      </c>
      <c r="E1" s="146"/>
      <c r="F1" s="146" t="s">
        <v>1</v>
      </c>
      <c r="G1" s="146"/>
      <c r="H1" s="146"/>
      <c r="I1" s="146" t="s">
        <v>1</v>
      </c>
      <c r="J1" s="146"/>
      <c r="K1" s="146" t="s">
        <v>1</v>
      </c>
      <c r="L1" s="146"/>
      <c r="M1" s="146" t="s">
        <v>1</v>
      </c>
      <c r="N1" s="146"/>
      <c r="O1" s="146"/>
      <c r="P1" s="146"/>
      <c r="Q1" s="146"/>
      <c r="R1" s="146"/>
      <c r="S1" s="146"/>
      <c r="T1" s="146"/>
      <c r="U1" s="119"/>
    </row>
    <row r="2" spans="4:21" ht="11.25">
      <c r="D2" s="24" t="s">
        <v>2</v>
      </c>
      <c r="E2" s="24" t="s">
        <v>3</v>
      </c>
      <c r="F2" s="24" t="s">
        <v>2</v>
      </c>
      <c r="H2" s="24" t="s">
        <v>3</v>
      </c>
      <c r="I2" s="24" t="s">
        <v>2</v>
      </c>
      <c r="J2" s="24" t="s">
        <v>3</v>
      </c>
      <c r="K2" s="24" t="s">
        <v>2</v>
      </c>
      <c r="L2" s="24" t="s">
        <v>3</v>
      </c>
      <c r="M2" s="24" t="s">
        <v>2</v>
      </c>
      <c r="N2" s="24" t="s">
        <v>3</v>
      </c>
      <c r="O2" s="24" t="s">
        <v>2</v>
      </c>
      <c r="P2" s="24" t="s">
        <v>3</v>
      </c>
      <c r="Q2" s="121"/>
      <c r="R2" s="119"/>
      <c r="S2" s="121"/>
      <c r="T2" s="119"/>
      <c r="U2" s="119"/>
    </row>
    <row r="3" spans="4:21" ht="11.25">
      <c r="D3" s="24" t="s">
        <v>168</v>
      </c>
      <c r="F3" s="24" t="s">
        <v>169</v>
      </c>
      <c r="I3" s="24" t="s">
        <v>180</v>
      </c>
      <c r="K3" s="24" t="s">
        <v>4</v>
      </c>
      <c r="M3" s="24" t="s">
        <v>173</v>
      </c>
      <c r="N3" s="120"/>
      <c r="O3" s="24" t="s">
        <v>4</v>
      </c>
      <c r="Q3" s="122"/>
      <c r="R3" s="119"/>
      <c r="S3" s="119"/>
      <c r="T3" s="119"/>
      <c r="U3" s="119"/>
    </row>
    <row r="4" spans="1:21" ht="11.25">
      <c r="A4" s="24" t="s">
        <v>5</v>
      </c>
      <c r="D4" s="123">
        <v>499541009.25</v>
      </c>
      <c r="F4" s="123">
        <v>147588159.85</v>
      </c>
      <c r="G4" s="123">
        <f>+D4+F4</f>
        <v>647129169.1</v>
      </c>
      <c r="I4" s="137">
        <v>64818980.37</v>
      </c>
      <c r="K4" s="123">
        <f>+D4+I4+F4</f>
        <v>711948149.47</v>
      </c>
      <c r="M4" s="137">
        <v>407832304.34</v>
      </c>
      <c r="N4" s="120"/>
      <c r="O4" s="123">
        <f>+K4+M4</f>
        <v>1119780453.81</v>
      </c>
      <c r="Q4" s="125"/>
      <c r="R4" s="119"/>
      <c r="S4" s="124"/>
      <c r="T4" s="124"/>
      <c r="U4" s="119"/>
    </row>
    <row r="5" spans="1:21" ht="11.25">
      <c r="A5" s="24" t="s">
        <v>6</v>
      </c>
      <c r="F5" s="25"/>
      <c r="G5" s="25"/>
      <c r="I5" s="137"/>
      <c r="K5" s="136"/>
      <c r="M5" s="137"/>
      <c r="N5" s="120"/>
      <c r="O5" s="136"/>
      <c r="Q5" s="119"/>
      <c r="R5" s="119"/>
      <c r="S5" s="119"/>
      <c r="T5" s="119"/>
      <c r="U5" s="119"/>
    </row>
    <row r="6" spans="1:21" ht="11.25">
      <c r="A6" s="24" t="s">
        <v>7</v>
      </c>
      <c r="M6" s="24"/>
      <c r="N6" s="120"/>
      <c r="Q6" s="119"/>
      <c r="R6" s="119"/>
      <c r="S6" s="119"/>
      <c r="T6" s="119"/>
      <c r="U6" s="119"/>
    </row>
    <row r="7" spans="1:21" ht="11.25">
      <c r="A7" s="24" t="s">
        <v>8</v>
      </c>
      <c r="I7" s="136"/>
      <c r="M7" s="24"/>
      <c r="N7" s="120"/>
      <c r="Q7" s="119"/>
      <c r="R7" s="119"/>
      <c r="S7" s="119"/>
      <c r="T7" s="119"/>
      <c r="U7" s="119"/>
    </row>
    <row r="8" spans="13:21" ht="11.25">
      <c r="M8" s="24"/>
      <c r="N8" s="120"/>
      <c r="Q8" s="119"/>
      <c r="R8" s="119"/>
      <c r="S8" s="119"/>
      <c r="T8" s="119"/>
      <c r="U8" s="119"/>
    </row>
    <row r="9" spans="1:21" ht="11.25">
      <c r="A9" s="24" t="s">
        <v>9</v>
      </c>
      <c r="D9" s="25">
        <f>SUM(D4:D8)</f>
        <v>499541009.25</v>
      </c>
      <c r="F9" s="25">
        <f>+F4</f>
        <v>147588159.85</v>
      </c>
      <c r="G9" s="123">
        <f>+D9+F9</f>
        <v>647129169.1</v>
      </c>
      <c r="I9" s="137">
        <v>64818980.37</v>
      </c>
      <c r="K9" s="123">
        <f>+D9+I9+F9</f>
        <v>711948149.47</v>
      </c>
      <c r="M9" s="25">
        <f>+M4</f>
        <v>407832304.34</v>
      </c>
      <c r="N9" s="120"/>
      <c r="O9" s="123">
        <f>+K9+M9</f>
        <v>1119780453.81</v>
      </c>
      <c r="Q9" s="119"/>
      <c r="R9" s="119"/>
      <c r="S9" s="119"/>
      <c r="T9" s="119"/>
      <c r="U9" s="119"/>
    </row>
    <row r="10" spans="9:21" ht="11.25">
      <c r="I10" s="137"/>
      <c r="K10" s="136"/>
      <c r="M10" s="137"/>
      <c r="N10" s="120"/>
      <c r="Q10" s="119"/>
      <c r="R10" s="119"/>
      <c r="S10" s="119"/>
      <c r="T10" s="119"/>
      <c r="U10" s="119"/>
    </row>
    <row r="11" spans="1:21" ht="11.25">
      <c r="A11" s="24" t="s">
        <v>10</v>
      </c>
      <c r="M11" s="24"/>
      <c r="N11" s="120"/>
      <c r="Q11" s="119"/>
      <c r="R11" s="119"/>
      <c r="S11" s="119"/>
      <c r="T11" s="119"/>
      <c r="U11" s="119"/>
    </row>
    <row r="12" spans="1:21" ht="11.25">
      <c r="A12" s="24" t="s">
        <v>11</v>
      </c>
      <c r="M12" s="24"/>
      <c r="N12" s="120"/>
      <c r="Q12" s="119"/>
      <c r="R12" s="119"/>
      <c r="S12" s="119"/>
      <c r="T12" s="119"/>
      <c r="U12" s="119"/>
    </row>
    <row r="13" spans="1:21" ht="11.25">
      <c r="A13" s="24" t="s">
        <v>12</v>
      </c>
      <c r="D13" s="25">
        <v>184495563.23</v>
      </c>
      <c r="F13" s="26">
        <v>48708375.8</v>
      </c>
      <c r="G13" s="123">
        <f>+D13+F13</f>
        <v>233203939.02999997</v>
      </c>
      <c r="I13" s="23">
        <v>132405014.06</v>
      </c>
      <c r="K13" s="126">
        <f>+D13+F13+I13</f>
        <v>365608953.09</v>
      </c>
      <c r="L13" s="127"/>
      <c r="M13" s="23">
        <v>435096244.3</v>
      </c>
      <c r="N13" s="120"/>
      <c r="O13" s="126">
        <f>+K13+M13</f>
        <v>800705197.39</v>
      </c>
      <c r="P13" s="127"/>
      <c r="Q13" s="119"/>
      <c r="R13" s="119"/>
      <c r="S13" s="119"/>
      <c r="T13" s="119"/>
      <c r="U13" s="119"/>
    </row>
    <row r="14" spans="1:21" ht="15">
      <c r="A14" s="24" t="s">
        <v>13</v>
      </c>
      <c r="F14" s="128"/>
      <c r="G14" s="128"/>
      <c r="I14" s="137"/>
      <c r="K14" s="136"/>
      <c r="M14" s="137"/>
      <c r="N14" s="120"/>
      <c r="O14" s="136"/>
      <c r="Q14" s="119"/>
      <c r="R14" s="119"/>
      <c r="S14" s="119"/>
      <c r="T14" s="119"/>
      <c r="U14" s="119"/>
    </row>
    <row r="15" spans="1:21" ht="11.25">
      <c r="A15" s="24" t="s">
        <v>14</v>
      </c>
      <c r="M15" s="24"/>
      <c r="N15" s="120"/>
      <c r="Q15" s="119"/>
      <c r="R15" s="119"/>
      <c r="S15" s="119"/>
      <c r="T15" s="119"/>
      <c r="U15" s="119"/>
    </row>
    <row r="16" spans="1:21" ht="11.25">
      <c r="A16" s="24" t="s">
        <v>15</v>
      </c>
      <c r="M16" s="24"/>
      <c r="Q16" s="119"/>
      <c r="R16" s="119"/>
      <c r="S16" s="119"/>
      <c r="T16" s="119"/>
      <c r="U16" s="119"/>
    </row>
    <row r="17" spans="1:21" ht="11.25">
      <c r="A17" s="24" t="s">
        <v>16</v>
      </c>
      <c r="M17" s="24"/>
      <c r="Q17" s="119"/>
      <c r="R17" s="119"/>
      <c r="S17" s="119"/>
      <c r="T17" s="119"/>
      <c r="U17" s="119"/>
    </row>
    <row r="18" spans="1:21" ht="11.25">
      <c r="A18" s="24" t="s">
        <v>17</v>
      </c>
      <c r="M18" s="24"/>
      <c r="Q18" s="119"/>
      <c r="R18" s="119"/>
      <c r="S18" s="119"/>
      <c r="T18" s="119"/>
      <c r="U18" s="119"/>
    </row>
    <row r="19" spans="1:21" ht="11.25">
      <c r="A19" s="24" t="s">
        <v>18</v>
      </c>
      <c r="M19" s="24"/>
      <c r="Q19" s="119"/>
      <c r="R19" s="119"/>
      <c r="S19" s="119"/>
      <c r="T19" s="119"/>
      <c r="U19" s="119"/>
    </row>
    <row r="20" spans="1:21" ht="11.25">
      <c r="A20" s="24" t="s">
        <v>19</v>
      </c>
      <c r="M20" s="24"/>
      <c r="Q20" s="119"/>
      <c r="R20" s="119"/>
      <c r="S20" s="119"/>
      <c r="T20" s="119"/>
      <c r="U20" s="119"/>
    </row>
    <row r="21" spans="1:21" ht="11.25">
      <c r="A21" s="24" t="s">
        <v>20</v>
      </c>
      <c r="M21" s="24"/>
      <c r="Q21" s="119"/>
      <c r="R21" s="119"/>
      <c r="S21" s="119"/>
      <c r="T21" s="119"/>
      <c r="U21" s="119"/>
    </row>
    <row r="22" spans="1:13" ht="11.25">
      <c r="A22" s="24" t="s">
        <v>21</v>
      </c>
      <c r="M22" s="24"/>
    </row>
    <row r="23" ht="11.25">
      <c r="M23" s="24"/>
    </row>
    <row r="24" spans="1:16" ht="11.25">
      <c r="A24" s="24" t="s">
        <v>22</v>
      </c>
      <c r="D24" s="129">
        <f>SUM(D12:D21)</f>
        <v>184495563.23</v>
      </c>
      <c r="E24" s="130"/>
      <c r="F24" s="129">
        <f>SUM(F12:F21)</f>
        <v>48708375.8</v>
      </c>
      <c r="G24" s="123">
        <f>+D24+F24</f>
        <v>233203939.02999997</v>
      </c>
      <c r="H24" s="130"/>
      <c r="I24" s="129">
        <f>SUM(I12:I21)</f>
        <v>132405014.06</v>
      </c>
      <c r="J24" s="130"/>
      <c r="K24" s="126">
        <f>+G24+I24</f>
        <v>365608953.09</v>
      </c>
      <c r="L24" s="130"/>
      <c r="M24" s="129">
        <f>SUM(M12:M21)</f>
        <v>435096244.3</v>
      </c>
      <c r="N24" s="130"/>
      <c r="O24" s="126">
        <f>+K24+M24</f>
        <v>800705197.39</v>
      </c>
      <c r="P24" s="130"/>
    </row>
    <row r="25" spans="1:15" ht="11.25">
      <c r="A25" s="24" t="s">
        <v>23</v>
      </c>
      <c r="D25" s="125">
        <v>570110</v>
      </c>
      <c r="G25" s="123">
        <f>+D25+F25</f>
        <v>570110</v>
      </c>
      <c r="I25" s="125">
        <f>+K25-G25</f>
        <v>187383.93999999994</v>
      </c>
      <c r="K25" s="25">
        <v>757493.94</v>
      </c>
      <c r="M25" s="125">
        <v>1000</v>
      </c>
      <c r="O25" s="25">
        <f>+M25+K25</f>
        <v>758493.94</v>
      </c>
    </row>
    <row r="26" spans="11:13" ht="11.25">
      <c r="K26" s="136"/>
      <c r="M26" s="24"/>
    </row>
    <row r="27" spans="1:15" ht="11.25">
      <c r="A27" s="24" t="s">
        <v>24</v>
      </c>
      <c r="D27" s="25">
        <f>+D9-D24</f>
        <v>315045446.02</v>
      </c>
      <c r="F27" s="25">
        <f>+F9-F24</f>
        <v>98879784.05</v>
      </c>
      <c r="G27" s="123">
        <f>+D27+F27</f>
        <v>413925230.07</v>
      </c>
      <c r="I27" s="25">
        <f>+I9-I13</f>
        <v>-67586033.69</v>
      </c>
      <c r="K27" s="25">
        <f>+K9-K13</f>
        <v>346339196.38000005</v>
      </c>
      <c r="M27" s="25">
        <f>+M9-M13</f>
        <v>-27263939.96000004</v>
      </c>
      <c r="N27" s="130"/>
      <c r="O27" s="25">
        <f>+O9-O13</f>
        <v>319075256.41999996</v>
      </c>
    </row>
    <row r="28" ht="11.25">
      <c r="M28" s="24"/>
    </row>
    <row r="29" spans="1:15" ht="11.25">
      <c r="A29" s="24" t="s">
        <v>25</v>
      </c>
      <c r="D29" s="24">
        <v>1007285</v>
      </c>
      <c r="F29" s="24">
        <v>-1007285</v>
      </c>
      <c r="G29" s="123">
        <f>+D29+F29</f>
        <v>0</v>
      </c>
      <c r="I29" s="25">
        <v>-1130000</v>
      </c>
      <c r="K29" s="25">
        <f>+I29</f>
        <v>-1130000</v>
      </c>
      <c r="M29" s="25">
        <v>-44368279.1</v>
      </c>
      <c r="O29" s="25">
        <f>+M29+K29</f>
        <v>-45498279.1</v>
      </c>
    </row>
    <row r="30" ht="11.25">
      <c r="M30" s="24"/>
    </row>
    <row r="31" spans="12:16" ht="11.25">
      <c r="L31" s="26"/>
      <c r="M31" s="24"/>
      <c r="P31" s="26"/>
    </row>
    <row r="32" spans="1:16" ht="11.25">
      <c r="A32" s="24" t="s">
        <v>26</v>
      </c>
      <c r="D32" s="126">
        <f>SUM(D25:D31)</f>
        <v>316622841.02</v>
      </c>
      <c r="E32" s="130"/>
      <c r="F32" s="126">
        <f>SUM(F25:F31)</f>
        <v>97872499.05</v>
      </c>
      <c r="G32" s="123">
        <f>+D32+F32</f>
        <v>414495340.07</v>
      </c>
      <c r="H32" s="130"/>
      <c r="I32" s="126">
        <f>SUM(I25:I31)</f>
        <v>-68528649.75</v>
      </c>
      <c r="J32" s="130"/>
      <c r="K32" s="126">
        <f>SUM(K25:K31)</f>
        <v>345966690.32000005</v>
      </c>
      <c r="L32" s="130"/>
      <c r="M32" s="126">
        <f>SUM(M25:M31)</f>
        <v>-71631219.06000003</v>
      </c>
      <c r="N32" s="130"/>
      <c r="O32" s="126">
        <f>SUM(O25:O31)</f>
        <v>274335471.25999993</v>
      </c>
      <c r="P32" s="130"/>
    </row>
    <row r="33" spans="12:16" ht="11.25">
      <c r="L33" s="26"/>
      <c r="M33" s="24"/>
      <c r="P33" s="26"/>
    </row>
    <row r="34" spans="1:16" ht="11.25">
      <c r="A34" s="24" t="s">
        <v>27</v>
      </c>
      <c r="D34" s="27"/>
      <c r="I34" s="26">
        <f>+G46</f>
        <v>414495340.07</v>
      </c>
      <c r="K34" s="26"/>
      <c r="L34" s="26"/>
      <c r="M34" s="26">
        <f>+K46</f>
        <v>345966690.32</v>
      </c>
      <c r="O34" s="26"/>
      <c r="P34" s="26"/>
    </row>
    <row r="35" spans="11:15" ht="11.25">
      <c r="K35" s="26"/>
      <c r="M35" s="24"/>
      <c r="O35" s="26"/>
    </row>
    <row r="36" ht="11.25">
      <c r="M36" s="24"/>
    </row>
    <row r="37" spans="1:15" ht="15">
      <c r="A37" s="24" t="s">
        <v>28</v>
      </c>
      <c r="D37" s="131">
        <f>+D32</f>
        <v>316622841.02</v>
      </c>
      <c r="F37" s="131">
        <f>+F32</f>
        <v>97872499.05</v>
      </c>
      <c r="G37" s="123">
        <f>+D37+F37</f>
        <v>414495340.07</v>
      </c>
      <c r="I37" s="132">
        <f>+I34+I32</f>
        <v>345966690.32</v>
      </c>
      <c r="K37" s="132">
        <f>+K32</f>
        <v>345966690.32000005</v>
      </c>
      <c r="M37" s="132">
        <f>+M34+M32</f>
        <v>274335471.26</v>
      </c>
      <c r="O37" s="132">
        <f>+O34+O32</f>
        <v>274335471.25999993</v>
      </c>
    </row>
    <row r="38" spans="13:16" ht="11.25">
      <c r="M38" s="24"/>
      <c r="P38" s="26"/>
    </row>
    <row r="39" spans="9:16" ht="11.25">
      <c r="I39" s="25"/>
      <c r="M39" s="25">
        <f>+M37-274335471.26</f>
        <v>0</v>
      </c>
      <c r="P39" s="26"/>
    </row>
    <row r="40" spans="9:16" ht="11.25">
      <c r="I40" s="25"/>
      <c r="M40" s="25"/>
      <c r="P40" s="26"/>
    </row>
    <row r="41" spans="13:16" ht="11.25">
      <c r="M41" s="24"/>
      <c r="P41" s="26"/>
    </row>
    <row r="42" spans="4:16" ht="11.25">
      <c r="D42" s="25"/>
      <c r="M42" s="24"/>
      <c r="P42" s="26"/>
    </row>
    <row r="43" spans="13:16" ht="11.25">
      <c r="M43" s="24"/>
      <c r="P43" s="26"/>
    </row>
    <row r="44" spans="1:16" ht="11.25">
      <c r="A44" s="24" t="s">
        <v>29</v>
      </c>
      <c r="D44" s="121">
        <v>4243980.7</v>
      </c>
      <c r="F44" s="121">
        <v>640000</v>
      </c>
      <c r="G44" s="121">
        <f>+D44+F44</f>
        <v>4883980.7</v>
      </c>
      <c r="I44" s="125">
        <v>4760110.7</v>
      </c>
      <c r="K44" s="25">
        <f>+I44</f>
        <v>4760110.7</v>
      </c>
      <c r="M44" s="125">
        <v>3066877.43</v>
      </c>
      <c r="O44" s="125">
        <f>+M44</f>
        <v>3066877.43</v>
      </c>
      <c r="P44" s="125"/>
    </row>
    <row r="45" spans="1:15" ht="11.25">
      <c r="A45" s="24" t="s">
        <v>30</v>
      </c>
      <c r="D45" s="27">
        <v>312378860.32</v>
      </c>
      <c r="F45" s="27">
        <v>97232499.05</v>
      </c>
      <c r="G45" s="121">
        <f>+D45+F45</f>
        <v>409611359.37</v>
      </c>
      <c r="I45" s="125">
        <v>341206579.62</v>
      </c>
      <c r="K45" s="25">
        <f>+I45</f>
        <v>341206579.62</v>
      </c>
      <c r="M45" s="125">
        <v>271268593.83</v>
      </c>
      <c r="O45" s="125">
        <f>+M45</f>
        <v>271268593.83</v>
      </c>
    </row>
    <row r="46" spans="1:16" ht="11.25">
      <c r="A46" s="24" t="s">
        <v>31</v>
      </c>
      <c r="D46" s="133">
        <f>SUM(D44:D45)</f>
        <v>316622841.02</v>
      </c>
      <c r="F46" s="133">
        <f>SUM(F44:F45)</f>
        <v>97872499.05</v>
      </c>
      <c r="G46" s="121">
        <f>+D46+F46</f>
        <v>414495340.07</v>
      </c>
      <c r="I46" s="133">
        <f>SUM(I44:I45)</f>
        <v>345966690.32</v>
      </c>
      <c r="K46" s="133">
        <f>SUM(K44:K45)</f>
        <v>345966690.32</v>
      </c>
      <c r="M46" s="133">
        <f>SUM(M44:M45)</f>
        <v>274335471.26</v>
      </c>
      <c r="O46" s="133">
        <f>SUM(O44:O45)</f>
        <v>274335471.26</v>
      </c>
      <c r="P46" s="125"/>
    </row>
    <row r="47" ht="11.25">
      <c r="P47" s="26"/>
    </row>
    <row r="48" spans="4:15" ht="11.25">
      <c r="D48" s="26"/>
      <c r="I48" s="26"/>
      <c r="K48" s="26"/>
      <c r="O48" s="25">
        <f>+O46-O37</f>
        <v>0</v>
      </c>
    </row>
    <row r="49" spans="6:9" ht="11.25">
      <c r="F49" s="24">
        <f>+F37-F46</f>
        <v>0</v>
      </c>
      <c r="I49" s="137">
        <f>+I37-I46</f>
        <v>0</v>
      </c>
    </row>
  </sheetData>
  <sheetProtection selectLockedCells="1" selectUnlockedCells="1"/>
  <mergeCells count="8">
    <mergeCell ref="Q1:R1"/>
    <mergeCell ref="S1:T1"/>
    <mergeCell ref="D1:E1"/>
    <mergeCell ref="F1:H1"/>
    <mergeCell ref="I1:J1"/>
    <mergeCell ref="K1:L1"/>
    <mergeCell ref="M1:N1"/>
    <mergeCell ref="O1:P1"/>
  </mergeCells>
  <printOptions/>
  <pageMargins left="0.7" right="0.7" top="0.75" bottom="0.75" header="0.5118055555555555" footer="0.5118055555555555"/>
  <pageSetup horizontalDpi="300" verticalDpi="300" orientation="portrait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92"/>
  <sheetViews>
    <sheetView zoomScale="130" zoomScaleNormal="130" zoomScalePageLayoutView="0" workbookViewId="0" topLeftCell="A18">
      <selection activeCell="A34" sqref="A34"/>
    </sheetView>
  </sheetViews>
  <sheetFormatPr defaultColWidth="8.7109375" defaultRowHeight="15"/>
  <cols>
    <col min="1" max="1" width="10.8515625" style="0" customWidth="1"/>
    <col min="2" max="2" width="10.28125" style="0" customWidth="1"/>
    <col min="3" max="3" width="8.7109375" style="0" customWidth="1"/>
    <col min="4" max="4" width="14.8515625" style="0" customWidth="1"/>
    <col min="5" max="5" width="12.8515625" style="0" customWidth="1"/>
    <col min="6" max="6" width="13.28125" style="0" customWidth="1"/>
    <col min="7" max="7" width="14.140625" style="0" customWidth="1"/>
    <col min="8" max="8" width="14.57421875" style="0" customWidth="1"/>
    <col min="9" max="9" width="11.421875" style="0" customWidth="1"/>
    <col min="10" max="10" width="10.00390625" style="0" customWidth="1"/>
    <col min="11" max="11" width="8.00390625" style="0" customWidth="1"/>
    <col min="12" max="12" width="9.140625" style="0" customWidth="1"/>
    <col min="13" max="13" width="8.00390625" style="0" customWidth="1"/>
    <col min="14" max="14" width="6.57421875" style="0" customWidth="1"/>
    <col min="15" max="16" width="8.140625" style="0" customWidth="1"/>
    <col min="17" max="17" width="9.8515625" style="0" customWidth="1"/>
  </cols>
  <sheetData>
    <row r="2" ht="15">
      <c r="D2" t="s">
        <v>32</v>
      </c>
    </row>
    <row r="3" spans="1:18" ht="15" customHeight="1">
      <c r="A3" t="s">
        <v>33</v>
      </c>
      <c r="B3" t="s">
        <v>34</v>
      </c>
      <c r="C3" s="147" t="s">
        <v>35</v>
      </c>
      <c r="D3" s="147" t="s">
        <v>36</v>
      </c>
      <c r="E3" s="147"/>
      <c r="F3" s="147"/>
      <c r="G3" s="147"/>
      <c r="H3" s="147"/>
      <c r="I3" s="147"/>
      <c r="J3" s="147" t="s">
        <v>37</v>
      </c>
      <c r="K3" s="147"/>
      <c r="L3" s="147"/>
      <c r="M3" s="147"/>
      <c r="N3" s="147"/>
      <c r="O3" s="147"/>
      <c r="P3" s="4"/>
      <c r="Q3" s="148" t="s">
        <v>38</v>
      </c>
      <c r="R3" t="s">
        <v>33</v>
      </c>
    </row>
    <row r="4" spans="1:18" ht="15">
      <c r="A4" t="s">
        <v>39</v>
      </c>
      <c r="C4" s="147"/>
      <c r="D4" s="147" t="s">
        <v>40</v>
      </c>
      <c r="E4" s="147"/>
      <c r="F4" s="147"/>
      <c r="G4" s="147" t="s">
        <v>41</v>
      </c>
      <c r="H4" s="147"/>
      <c r="I4" s="147"/>
      <c r="J4" s="147" t="s">
        <v>40</v>
      </c>
      <c r="K4" s="147"/>
      <c r="L4" s="147"/>
      <c r="M4" s="147" t="s">
        <v>41</v>
      </c>
      <c r="N4" s="147"/>
      <c r="O4" s="147"/>
      <c r="P4" s="5"/>
      <c r="Q4" s="148"/>
      <c r="R4" t="s">
        <v>42</v>
      </c>
    </row>
    <row r="5" spans="2:18" ht="45">
      <c r="B5" t="s">
        <v>43</v>
      </c>
      <c r="C5" s="147"/>
      <c r="D5" s="6" t="s">
        <v>44</v>
      </c>
      <c r="E5" s="6" t="s">
        <v>45</v>
      </c>
      <c r="F5" s="6" t="s">
        <v>46</v>
      </c>
      <c r="G5" s="6" t="s">
        <v>44</v>
      </c>
      <c r="H5" s="6" t="s">
        <v>45</v>
      </c>
      <c r="I5" s="6" t="s">
        <v>46</v>
      </c>
      <c r="J5" s="6" t="s">
        <v>44</v>
      </c>
      <c r="K5" s="6" t="s">
        <v>45</v>
      </c>
      <c r="L5" s="6" t="s">
        <v>46</v>
      </c>
      <c r="M5" s="6" t="s">
        <v>44</v>
      </c>
      <c r="N5" s="6" t="s">
        <v>45</v>
      </c>
      <c r="O5" s="6" t="s">
        <v>46</v>
      </c>
      <c r="P5" s="7" t="s">
        <v>47</v>
      </c>
      <c r="Q5" s="148"/>
      <c r="R5" t="s">
        <v>48</v>
      </c>
    </row>
    <row r="6" spans="1:18" ht="15">
      <c r="A6">
        <v>2.1</v>
      </c>
      <c r="B6">
        <v>100</v>
      </c>
      <c r="C6" s="3"/>
      <c r="D6" s="3">
        <v>120</v>
      </c>
      <c r="E6" s="3">
        <v>400</v>
      </c>
      <c r="F6" s="3">
        <f>+D6*E6</f>
        <v>48000</v>
      </c>
      <c r="G6" s="3">
        <v>39</v>
      </c>
      <c r="H6" s="3">
        <v>500</v>
      </c>
      <c r="I6" s="3">
        <f>+G6*H6</f>
        <v>19500</v>
      </c>
      <c r="J6" s="3">
        <v>99</v>
      </c>
      <c r="K6" s="3">
        <v>800</v>
      </c>
      <c r="L6" s="3">
        <f>+J6*K6</f>
        <v>79200</v>
      </c>
      <c r="M6" s="3">
        <v>23</v>
      </c>
      <c r="N6" s="3">
        <v>1000</v>
      </c>
      <c r="O6" s="3">
        <f>+M6*N6</f>
        <v>23000</v>
      </c>
      <c r="P6" s="3">
        <f>+D6+G6+J6+M6</f>
        <v>281</v>
      </c>
      <c r="Q6" s="3">
        <f>+F6+I6+L6+O6</f>
        <v>169700</v>
      </c>
      <c r="R6" t="s">
        <v>49</v>
      </c>
    </row>
    <row r="7" spans="1:18" ht="15">
      <c r="A7">
        <v>2.2</v>
      </c>
      <c r="B7">
        <v>100</v>
      </c>
      <c r="C7" s="3"/>
      <c r="D7" s="3">
        <v>5</v>
      </c>
      <c r="E7" s="3">
        <v>2000</v>
      </c>
      <c r="F7" s="3">
        <f>+D7*E7</f>
        <v>10000</v>
      </c>
      <c r="G7" s="3">
        <v>1</v>
      </c>
      <c r="H7" s="3">
        <v>2500</v>
      </c>
      <c r="I7" s="3">
        <f>+G7*H7</f>
        <v>2500</v>
      </c>
      <c r="J7" s="3">
        <v>11</v>
      </c>
      <c r="K7" s="3">
        <v>4000</v>
      </c>
      <c r="L7" s="3">
        <f>+J7*K7</f>
        <v>44000</v>
      </c>
      <c r="M7" s="3">
        <v>6</v>
      </c>
      <c r="N7" s="3">
        <v>5000</v>
      </c>
      <c r="O7" s="3">
        <f>+M7*N7</f>
        <v>30000</v>
      </c>
      <c r="P7" s="3">
        <f>+D7+G7+J7+M7</f>
        <v>23</v>
      </c>
      <c r="Q7" s="3">
        <f>+F7+I7+L7+O7</f>
        <v>86500</v>
      </c>
      <c r="R7" t="s">
        <v>50</v>
      </c>
    </row>
    <row r="8" spans="1:18" ht="15">
      <c r="A8">
        <v>2.3</v>
      </c>
      <c r="B8">
        <v>100</v>
      </c>
      <c r="C8" s="3"/>
      <c r="D8" s="3">
        <v>4</v>
      </c>
      <c r="E8" s="3">
        <v>10000</v>
      </c>
      <c r="F8" s="3">
        <f>+D8*E8</f>
        <v>40000</v>
      </c>
      <c r="G8" s="3">
        <v>1</v>
      </c>
      <c r="H8" s="3">
        <v>12500</v>
      </c>
      <c r="I8" s="3">
        <f>+G8*H8</f>
        <v>12500</v>
      </c>
      <c r="J8" s="3">
        <v>11</v>
      </c>
      <c r="K8" s="3">
        <v>20000</v>
      </c>
      <c r="L8" s="3">
        <f>+J8*K8</f>
        <v>220000</v>
      </c>
      <c r="M8" s="3">
        <v>0</v>
      </c>
      <c r="N8" s="3">
        <v>25000</v>
      </c>
      <c r="O8" s="3">
        <f>+M8*N8</f>
        <v>0</v>
      </c>
      <c r="P8" s="3">
        <f>+D8+G8+J8+M8</f>
        <v>16</v>
      </c>
      <c r="Q8" s="3">
        <f>+F8+I8+L8+O8</f>
        <v>272500</v>
      </c>
      <c r="R8" t="s">
        <v>51</v>
      </c>
    </row>
    <row r="9" spans="3:17" ht="1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3:17" ht="15">
      <c r="C10" s="3"/>
      <c r="D10" s="147" t="s">
        <v>52</v>
      </c>
      <c r="E10" s="147"/>
      <c r="F10" s="147"/>
      <c r="G10" s="147"/>
      <c r="H10" s="147"/>
      <c r="I10" s="147"/>
      <c r="J10" s="147" t="s">
        <v>53</v>
      </c>
      <c r="K10" s="147"/>
      <c r="L10" s="147"/>
      <c r="M10" s="147"/>
      <c r="N10" s="147"/>
      <c r="O10" s="147"/>
      <c r="P10" s="147"/>
      <c r="Q10" s="147"/>
    </row>
    <row r="11" spans="1:18" ht="15">
      <c r="A11">
        <v>2.4</v>
      </c>
      <c r="B11">
        <v>200</v>
      </c>
      <c r="C11" s="3"/>
      <c r="D11" s="149">
        <v>0</v>
      </c>
      <c r="E11" s="149"/>
      <c r="F11" s="150">
        <v>2000</v>
      </c>
      <c r="G11" s="150"/>
      <c r="H11" s="151">
        <f>+D11*F11</f>
        <v>0</v>
      </c>
      <c r="I11" s="151"/>
      <c r="J11" s="152">
        <v>0</v>
      </c>
      <c r="K11" s="152"/>
      <c r="L11" s="152">
        <v>4000</v>
      </c>
      <c r="M11" s="152"/>
      <c r="N11" s="152"/>
      <c r="O11" s="8">
        <f>+J11*L11</f>
        <v>0</v>
      </c>
      <c r="P11" s="9">
        <f>+D11+J11</f>
        <v>0</v>
      </c>
      <c r="Q11" s="10">
        <f>+H11+O11</f>
        <v>0</v>
      </c>
      <c r="R11" t="s">
        <v>54</v>
      </c>
    </row>
    <row r="12" spans="3:17" ht="1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3:17" ht="27" customHeight="1">
      <c r="C13" s="3"/>
      <c r="D13" s="152" t="s">
        <v>55</v>
      </c>
      <c r="E13" s="152"/>
      <c r="F13" s="153" t="s">
        <v>56</v>
      </c>
      <c r="G13" s="153"/>
      <c r="H13" s="152" t="s">
        <v>57</v>
      </c>
      <c r="I13" s="152"/>
      <c r="J13" s="152" t="s">
        <v>58</v>
      </c>
      <c r="K13" s="152"/>
      <c r="L13" s="153" t="s">
        <v>59</v>
      </c>
      <c r="M13" s="153"/>
      <c r="N13" s="153"/>
      <c r="O13" s="154" t="s">
        <v>60</v>
      </c>
      <c r="P13" s="154"/>
      <c r="Q13" s="154"/>
    </row>
    <row r="14" spans="1:17" ht="15">
      <c r="A14">
        <v>2.5</v>
      </c>
      <c r="B14">
        <v>250</v>
      </c>
      <c r="C14" s="3"/>
      <c r="D14" s="8">
        <v>0</v>
      </c>
      <c r="E14" s="10">
        <v>150000</v>
      </c>
      <c r="F14" s="3">
        <v>0</v>
      </c>
      <c r="G14" s="8">
        <v>25000</v>
      </c>
      <c r="H14" s="10">
        <v>0</v>
      </c>
      <c r="I14" s="3">
        <v>25000</v>
      </c>
      <c r="J14" s="8">
        <v>0</v>
      </c>
      <c r="K14" s="10">
        <v>25000</v>
      </c>
      <c r="L14" s="3">
        <v>0</v>
      </c>
      <c r="M14" s="152">
        <v>25000</v>
      </c>
      <c r="N14" s="152"/>
      <c r="O14" s="3">
        <f>+D14+F14+H14+J14+L14</f>
        <v>0</v>
      </c>
      <c r="P14" s="152">
        <f>+E14+G14+I14+K14+M14</f>
        <v>250000</v>
      </c>
      <c r="Q14" s="152"/>
    </row>
    <row r="15" spans="3:17" ht="15">
      <c r="C15" s="3"/>
      <c r="D15" s="8"/>
      <c r="E15" s="10"/>
      <c r="F15" s="3"/>
      <c r="G15" s="8"/>
      <c r="H15" s="10"/>
      <c r="I15" s="3"/>
      <c r="J15" s="8"/>
      <c r="K15" s="10"/>
      <c r="L15" s="3"/>
      <c r="M15" s="8"/>
      <c r="N15" s="10"/>
      <c r="O15" s="3"/>
      <c r="P15" s="8"/>
      <c r="Q15" s="10"/>
    </row>
    <row r="16" spans="1:18" ht="15">
      <c r="A16">
        <v>2.6</v>
      </c>
      <c r="B16">
        <v>200</v>
      </c>
      <c r="C16" s="3"/>
      <c r="D16" s="155" t="s">
        <v>61</v>
      </c>
      <c r="E16" s="155"/>
      <c r="F16" s="155"/>
      <c r="G16" s="155"/>
      <c r="H16" s="154" t="s">
        <v>62</v>
      </c>
      <c r="I16" s="154"/>
      <c r="J16" s="154"/>
      <c r="K16" s="147" t="s">
        <v>63</v>
      </c>
      <c r="L16" s="147"/>
      <c r="M16" s="147"/>
      <c r="N16" s="147"/>
      <c r="O16" s="147"/>
      <c r="P16" s="147"/>
      <c r="Q16" s="147"/>
      <c r="R16" t="s">
        <v>64</v>
      </c>
    </row>
    <row r="17" spans="3:17" ht="15">
      <c r="C17" s="3"/>
      <c r="D17" s="12"/>
      <c r="E17" s="13" t="s">
        <v>65</v>
      </c>
      <c r="F17" s="13" t="s">
        <v>45</v>
      </c>
      <c r="G17" s="13" t="s">
        <v>1</v>
      </c>
      <c r="H17" s="13" t="s">
        <v>65</v>
      </c>
      <c r="I17" s="13" t="s">
        <v>45</v>
      </c>
      <c r="J17" s="13" t="s">
        <v>1</v>
      </c>
      <c r="K17" s="156" t="s">
        <v>65</v>
      </c>
      <c r="L17" s="156"/>
      <c r="M17" s="156"/>
      <c r="N17" s="156"/>
      <c r="O17" s="154" t="s">
        <v>1</v>
      </c>
      <c r="P17" s="154"/>
      <c r="Q17" s="154"/>
    </row>
    <row r="18" spans="3:18" ht="15">
      <c r="C18" s="3"/>
      <c r="D18" s="153">
        <v>16</v>
      </c>
      <c r="E18" s="153"/>
      <c r="F18" s="10">
        <v>15000</v>
      </c>
      <c r="G18" s="3">
        <f>+D18*F18</f>
        <v>240000</v>
      </c>
      <c r="H18" s="8">
        <v>0</v>
      </c>
      <c r="I18" s="10">
        <v>30000</v>
      </c>
      <c r="J18" s="8">
        <f>+H18*I18</f>
        <v>0</v>
      </c>
      <c r="K18" s="157">
        <f>+D18+H18</f>
        <v>16</v>
      </c>
      <c r="L18" s="157"/>
      <c r="M18" s="157"/>
      <c r="N18" s="158">
        <f>+G18+J18</f>
        <v>240000</v>
      </c>
      <c r="O18" s="158"/>
      <c r="P18" s="158"/>
      <c r="Q18" s="158"/>
      <c r="R18" t="s">
        <v>66</v>
      </c>
    </row>
    <row r="19" spans="3:17" ht="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3:18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t="s">
        <v>67</v>
      </c>
    </row>
    <row r="21" spans="1:18" ht="15">
      <c r="A21">
        <v>2.7</v>
      </c>
      <c r="B21">
        <v>300</v>
      </c>
      <c r="C21" s="155" t="s">
        <v>68</v>
      </c>
      <c r="D21" s="155"/>
      <c r="E21" s="155"/>
      <c r="F21" s="155"/>
      <c r="G21" s="156" t="s">
        <v>69</v>
      </c>
      <c r="H21" s="156"/>
      <c r="I21" s="156"/>
      <c r="J21" s="156"/>
      <c r="K21" s="147" t="s">
        <v>63</v>
      </c>
      <c r="L21" s="147"/>
      <c r="M21" s="147"/>
      <c r="N21" s="147"/>
      <c r="O21" s="147"/>
      <c r="P21" s="147"/>
      <c r="Q21" s="147"/>
      <c r="R21" t="s">
        <v>70</v>
      </c>
    </row>
    <row r="22" spans="3:17" ht="15">
      <c r="C22" s="3"/>
      <c r="D22" s="12" t="s">
        <v>65</v>
      </c>
      <c r="E22" s="11" t="s">
        <v>71</v>
      </c>
      <c r="F22" s="12" t="s">
        <v>1</v>
      </c>
      <c r="G22" s="11" t="s">
        <v>65</v>
      </c>
      <c r="H22" s="3" t="s">
        <v>71</v>
      </c>
      <c r="I22" s="155" t="s">
        <v>1</v>
      </c>
      <c r="J22" s="155"/>
      <c r="K22" s="154" t="s">
        <v>1</v>
      </c>
      <c r="L22" s="154"/>
      <c r="M22" s="154"/>
      <c r="N22" s="154"/>
      <c r="O22" s="154"/>
      <c r="P22" s="154"/>
      <c r="Q22" s="154"/>
    </row>
    <row r="23" spans="3:17" ht="15">
      <c r="C23" s="3"/>
      <c r="D23" s="3">
        <v>0</v>
      </c>
      <c r="E23" s="3">
        <v>1</v>
      </c>
      <c r="F23" s="3">
        <f>+D23*E23</f>
        <v>0</v>
      </c>
      <c r="G23" s="3">
        <v>0</v>
      </c>
      <c r="H23" s="3">
        <v>2</v>
      </c>
      <c r="I23" s="3">
        <f>+G23*H23</f>
        <v>0</v>
      </c>
      <c r="J23" s="3"/>
      <c r="K23" s="152">
        <f>+F23+I23</f>
        <v>0</v>
      </c>
      <c r="L23" s="152"/>
      <c r="M23" s="152"/>
      <c r="N23" s="152"/>
      <c r="O23" s="152"/>
      <c r="P23" s="152"/>
      <c r="Q23" s="152"/>
    </row>
    <row r="24" spans="3:17" ht="15">
      <c r="C24" s="3"/>
      <c r="D24" s="3"/>
      <c r="E24" s="3"/>
      <c r="F24" s="3"/>
      <c r="G24" s="3"/>
      <c r="H24" s="3"/>
      <c r="I24" s="3"/>
      <c r="J24" s="3"/>
      <c r="K24" s="8"/>
      <c r="L24" s="9"/>
      <c r="M24" s="9"/>
      <c r="N24" s="9"/>
      <c r="O24" s="9"/>
      <c r="P24" s="9"/>
      <c r="Q24" s="10"/>
    </row>
    <row r="25" spans="1:18" ht="15">
      <c r="A25">
        <v>2.8</v>
      </c>
      <c r="B25">
        <v>400</v>
      </c>
      <c r="C25" s="3"/>
      <c r="D25" s="147" t="s">
        <v>72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t="s">
        <v>73</v>
      </c>
    </row>
    <row r="26" spans="3:18" ht="15">
      <c r="C26" s="3"/>
      <c r="D26" s="147" t="s">
        <v>65</v>
      </c>
      <c r="E26" s="147"/>
      <c r="F26" s="147"/>
      <c r="G26" s="147"/>
      <c r="H26" s="147" t="s">
        <v>71</v>
      </c>
      <c r="I26" s="147"/>
      <c r="J26" s="147"/>
      <c r="K26" s="147"/>
      <c r="L26" s="147" t="s">
        <v>1</v>
      </c>
      <c r="M26" s="147"/>
      <c r="N26" s="147"/>
      <c r="O26" s="147"/>
      <c r="P26" s="147"/>
      <c r="Q26" s="147"/>
      <c r="R26" t="s">
        <v>74</v>
      </c>
    </row>
    <row r="27" spans="3:17" ht="15">
      <c r="C27" s="3"/>
      <c r="D27" s="147">
        <v>1</v>
      </c>
      <c r="E27" s="147"/>
      <c r="F27" s="147"/>
      <c r="G27" s="147"/>
      <c r="H27" s="152">
        <v>400000</v>
      </c>
      <c r="I27" s="152"/>
      <c r="J27" s="152"/>
      <c r="K27" s="152"/>
      <c r="L27" s="152">
        <f>+D27*H27</f>
        <v>400000</v>
      </c>
      <c r="M27" s="152"/>
      <c r="N27" s="152"/>
      <c r="O27" s="152"/>
      <c r="P27" s="152"/>
      <c r="Q27" s="152"/>
    </row>
    <row r="28" spans="3:17" ht="15">
      <c r="C28" s="3"/>
      <c r="D28" s="12"/>
      <c r="E28" s="13"/>
      <c r="F28" s="13"/>
      <c r="G28" s="11"/>
      <c r="H28" s="8"/>
      <c r="I28" s="9"/>
      <c r="J28" s="9"/>
      <c r="K28" s="10"/>
      <c r="L28" s="8"/>
      <c r="M28" s="9"/>
      <c r="N28" s="9"/>
      <c r="O28" s="9"/>
      <c r="P28" s="9"/>
      <c r="Q28" s="10"/>
    </row>
    <row r="29" spans="1:17" ht="15">
      <c r="A29">
        <v>3.1</v>
      </c>
      <c r="B29">
        <v>25</v>
      </c>
      <c r="C29" s="147" t="s">
        <v>75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3:17" ht="15">
      <c r="C30" s="12"/>
      <c r="D30" s="147" t="s">
        <v>65</v>
      </c>
      <c r="E30" s="147"/>
      <c r="F30" s="147"/>
      <c r="G30" s="147"/>
      <c r="H30" s="147" t="s">
        <v>71</v>
      </c>
      <c r="I30" s="147"/>
      <c r="J30" s="147"/>
      <c r="K30" s="147"/>
      <c r="L30" s="147" t="s">
        <v>1</v>
      </c>
      <c r="M30" s="147"/>
      <c r="N30" s="147"/>
      <c r="O30" s="147"/>
      <c r="P30" s="147"/>
      <c r="Q30" s="147"/>
    </row>
    <row r="31" spans="3:17" ht="15">
      <c r="C31" s="3"/>
      <c r="D31" s="147">
        <v>2</v>
      </c>
      <c r="E31" s="147"/>
      <c r="F31" s="147"/>
      <c r="G31" s="147"/>
      <c r="H31" s="152">
        <v>12500</v>
      </c>
      <c r="I31" s="152"/>
      <c r="J31" s="152"/>
      <c r="K31" s="152"/>
      <c r="L31" s="152">
        <f>+D31*H31</f>
        <v>25000</v>
      </c>
      <c r="M31" s="152"/>
      <c r="N31" s="152"/>
      <c r="O31" s="152"/>
      <c r="P31" s="152"/>
      <c r="Q31" s="152"/>
    </row>
    <row r="32" spans="3:17" ht="15">
      <c r="C32" s="3"/>
      <c r="D32" s="12"/>
      <c r="E32" s="13"/>
      <c r="F32" s="13"/>
      <c r="G32" s="11"/>
      <c r="H32" s="8"/>
      <c r="I32" s="9"/>
      <c r="J32" s="9"/>
      <c r="K32" s="10"/>
      <c r="L32" s="8"/>
      <c r="M32" s="9"/>
      <c r="N32" s="9"/>
      <c r="O32" s="9"/>
      <c r="P32" s="9"/>
      <c r="Q32" s="10"/>
    </row>
    <row r="33" spans="3:17" ht="15">
      <c r="C33" s="3"/>
      <c r="D33" s="12"/>
      <c r="E33" s="13"/>
      <c r="F33" s="13"/>
      <c r="G33" s="11"/>
      <c r="H33" s="8"/>
      <c r="I33" s="9"/>
      <c r="J33" s="9"/>
      <c r="K33" s="10"/>
      <c r="L33" s="8"/>
      <c r="M33" s="9"/>
      <c r="N33" s="9"/>
      <c r="O33" s="9"/>
      <c r="P33" s="9"/>
      <c r="Q33" s="10"/>
    </row>
    <row r="34" spans="1:18" ht="15">
      <c r="A34">
        <v>3.2</v>
      </c>
      <c r="B34">
        <v>25</v>
      </c>
      <c r="C34" s="147" t="s">
        <v>76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t="s">
        <v>77</v>
      </c>
    </row>
    <row r="35" spans="3:17" ht="15">
      <c r="C35" s="12"/>
      <c r="D35" s="147" t="s">
        <v>65</v>
      </c>
      <c r="E35" s="147"/>
      <c r="F35" s="147"/>
      <c r="G35" s="147"/>
      <c r="H35" s="147" t="s">
        <v>71</v>
      </c>
      <c r="I35" s="147"/>
      <c r="J35" s="147"/>
      <c r="K35" s="147"/>
      <c r="L35" s="147" t="s">
        <v>1</v>
      </c>
      <c r="M35" s="147"/>
      <c r="N35" s="147"/>
      <c r="O35" s="147"/>
      <c r="P35" s="147"/>
      <c r="Q35" s="147"/>
    </row>
    <row r="36" spans="3:17" ht="15">
      <c r="C36" s="12"/>
      <c r="D36" s="147">
        <v>1</v>
      </c>
      <c r="E36" s="147"/>
      <c r="F36" s="147"/>
      <c r="G36" s="147"/>
      <c r="H36" s="152">
        <v>25000</v>
      </c>
      <c r="I36" s="152"/>
      <c r="J36" s="152"/>
      <c r="K36" s="152"/>
      <c r="L36" s="152">
        <f>+D36*H36</f>
        <v>25000</v>
      </c>
      <c r="M36" s="152"/>
      <c r="N36" s="152"/>
      <c r="O36" s="152"/>
      <c r="P36" s="152"/>
      <c r="Q36" s="152"/>
    </row>
    <row r="37" spans="3:17" ht="15">
      <c r="C37" s="12"/>
      <c r="D37" s="12"/>
      <c r="E37" s="13"/>
      <c r="F37" s="13"/>
      <c r="G37" s="11"/>
      <c r="H37" s="8"/>
      <c r="I37" s="9"/>
      <c r="J37" s="9"/>
      <c r="K37" s="10"/>
      <c r="L37" s="8"/>
      <c r="M37" s="9"/>
      <c r="N37" s="9"/>
      <c r="O37" s="9"/>
      <c r="P37" s="9"/>
      <c r="Q37" s="10"/>
    </row>
    <row r="38" spans="1:17" ht="15">
      <c r="A38">
        <v>3.3</v>
      </c>
      <c r="B38">
        <v>25</v>
      </c>
      <c r="C38" s="147" t="s">
        <v>78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3:17" ht="15">
      <c r="C39" s="12"/>
      <c r="D39" s="147" t="s">
        <v>65</v>
      </c>
      <c r="E39" s="147"/>
      <c r="F39" s="147"/>
      <c r="G39" s="147"/>
      <c r="H39" s="147" t="s">
        <v>71</v>
      </c>
      <c r="I39" s="147"/>
      <c r="J39" s="147"/>
      <c r="K39" s="147"/>
      <c r="L39" s="147" t="s">
        <v>1</v>
      </c>
      <c r="M39" s="147"/>
      <c r="N39" s="147"/>
      <c r="O39" s="147"/>
      <c r="P39" s="147"/>
      <c r="Q39" s="147"/>
    </row>
    <row r="40" spans="3:17" ht="15">
      <c r="C40" s="12"/>
      <c r="D40" s="147">
        <v>1</v>
      </c>
      <c r="E40" s="147"/>
      <c r="F40" s="147"/>
      <c r="G40" s="147"/>
      <c r="H40" s="152">
        <v>25000</v>
      </c>
      <c r="I40" s="152"/>
      <c r="J40" s="152"/>
      <c r="K40" s="152"/>
      <c r="L40" s="152">
        <f>+D40*H40</f>
        <v>25000</v>
      </c>
      <c r="M40" s="152"/>
      <c r="N40" s="152"/>
      <c r="O40" s="152"/>
      <c r="P40" s="152"/>
      <c r="Q40" s="152"/>
    </row>
    <row r="41" spans="3:17" ht="15">
      <c r="C41" s="12"/>
      <c r="D41" s="12"/>
      <c r="E41" s="13"/>
      <c r="F41" s="13"/>
      <c r="G41" s="11"/>
      <c r="H41" s="8"/>
      <c r="I41" s="9"/>
      <c r="J41" s="9"/>
      <c r="K41" s="10"/>
      <c r="L41" s="8"/>
      <c r="M41" s="9"/>
      <c r="N41" s="9"/>
      <c r="O41" s="9"/>
      <c r="P41" s="9"/>
      <c r="Q41" s="10"/>
    </row>
    <row r="42" spans="1:18" ht="15">
      <c r="A42">
        <v>3.4</v>
      </c>
      <c r="B42">
        <v>25</v>
      </c>
      <c r="C42" s="147" t="s">
        <v>79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t="s">
        <v>80</v>
      </c>
    </row>
    <row r="43" spans="3:17" ht="15">
      <c r="C43" s="3"/>
      <c r="D43" s="147" t="s">
        <v>65</v>
      </c>
      <c r="E43" s="147"/>
      <c r="F43" s="147"/>
      <c r="G43" s="147"/>
      <c r="H43" s="147" t="s">
        <v>71</v>
      </c>
      <c r="I43" s="147"/>
      <c r="J43" s="147"/>
      <c r="K43" s="147"/>
      <c r="L43" s="147" t="s">
        <v>1</v>
      </c>
      <c r="M43" s="147"/>
      <c r="N43" s="147"/>
      <c r="O43" s="147"/>
      <c r="P43" s="147"/>
      <c r="Q43" s="147"/>
    </row>
    <row r="44" spans="3:17" ht="15">
      <c r="C44" s="3"/>
      <c r="D44" s="147">
        <v>1</v>
      </c>
      <c r="E44" s="147"/>
      <c r="F44" s="147"/>
      <c r="G44" s="147"/>
      <c r="H44" s="152">
        <v>25000</v>
      </c>
      <c r="I44" s="152"/>
      <c r="J44" s="152"/>
      <c r="K44" s="152"/>
      <c r="L44" s="152">
        <f>+D44*H44</f>
        <v>25000</v>
      </c>
      <c r="M44" s="152"/>
      <c r="N44" s="152"/>
      <c r="O44" s="152"/>
      <c r="P44" s="152"/>
      <c r="Q44" s="152"/>
    </row>
    <row r="45" spans="3:17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">
      <c r="A47">
        <v>4.1</v>
      </c>
      <c r="B47">
        <v>50</v>
      </c>
      <c r="C47" s="147" t="s">
        <v>81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3:17" ht="15">
      <c r="C48" s="3"/>
      <c r="D48" s="147" t="s">
        <v>65</v>
      </c>
      <c r="E48" s="147"/>
      <c r="F48" s="147"/>
      <c r="G48" s="147"/>
      <c r="H48" s="147" t="s">
        <v>71</v>
      </c>
      <c r="I48" s="147"/>
      <c r="J48" s="147"/>
      <c r="K48" s="147"/>
      <c r="L48" s="147" t="s">
        <v>1</v>
      </c>
      <c r="M48" s="147"/>
      <c r="N48" s="147"/>
      <c r="O48" s="147"/>
      <c r="P48" s="147"/>
      <c r="Q48" s="147"/>
    </row>
    <row r="49" spans="3:17" ht="15">
      <c r="C49" s="3"/>
      <c r="D49" s="147">
        <v>1</v>
      </c>
      <c r="E49" s="147"/>
      <c r="F49" s="147"/>
      <c r="G49" s="147"/>
      <c r="H49" s="152">
        <v>50000</v>
      </c>
      <c r="I49" s="152"/>
      <c r="J49" s="152"/>
      <c r="K49" s="152"/>
      <c r="L49" s="152">
        <f>+D49*H49</f>
        <v>50000</v>
      </c>
      <c r="M49" s="152"/>
      <c r="N49" s="152"/>
      <c r="O49" s="152"/>
      <c r="P49" s="152"/>
      <c r="Q49" s="152"/>
    </row>
    <row r="50" spans="3:17" ht="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>
        <v>4.2</v>
      </c>
      <c r="B52">
        <v>50</v>
      </c>
      <c r="C52" s="147" t="s">
        <v>82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3:17" ht="15">
      <c r="C53" s="3"/>
      <c r="D53" s="147" t="s">
        <v>65</v>
      </c>
      <c r="E53" s="147"/>
      <c r="F53" s="147"/>
      <c r="G53" s="147"/>
      <c r="H53" s="147" t="s">
        <v>71</v>
      </c>
      <c r="I53" s="147"/>
      <c r="J53" s="147"/>
      <c r="K53" s="147"/>
      <c r="L53" s="147" t="s">
        <v>1</v>
      </c>
      <c r="M53" s="147"/>
      <c r="N53" s="147"/>
      <c r="O53" s="147"/>
      <c r="P53" s="147"/>
      <c r="Q53" s="147"/>
    </row>
    <row r="54" spans="3:17" ht="15">
      <c r="C54" s="3"/>
      <c r="D54" s="147">
        <v>1</v>
      </c>
      <c r="E54" s="147"/>
      <c r="F54" s="147"/>
      <c r="G54" s="147"/>
      <c r="H54" s="152">
        <v>50000</v>
      </c>
      <c r="I54" s="152"/>
      <c r="J54" s="152"/>
      <c r="K54" s="152"/>
      <c r="L54" s="152">
        <f>+D54*H54</f>
        <v>50000</v>
      </c>
      <c r="M54" s="152"/>
      <c r="N54" s="152"/>
      <c r="O54" s="152"/>
      <c r="P54" s="152"/>
      <c r="Q54" s="152"/>
    </row>
    <row r="55" spans="3:17" ht="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5">
      <c r="C57" s="3" t="s">
        <v>83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60" spans="3:4" ht="15">
      <c r="C60" t="s">
        <v>33</v>
      </c>
      <c r="D60" t="s">
        <v>84</v>
      </c>
    </row>
    <row r="61" spans="4:12" ht="15">
      <c r="D61" t="s">
        <v>85</v>
      </c>
      <c r="F61" t="s">
        <v>86</v>
      </c>
      <c r="G61" t="s">
        <v>87</v>
      </c>
      <c r="I61" t="s">
        <v>86</v>
      </c>
      <c r="J61" t="s">
        <v>88</v>
      </c>
      <c r="L61" t="s">
        <v>89</v>
      </c>
    </row>
    <row r="62" spans="4:12" ht="15">
      <c r="D62" t="s">
        <v>90</v>
      </c>
      <c r="E62" t="s">
        <v>91</v>
      </c>
      <c r="G62" t="s">
        <v>90</v>
      </c>
      <c r="H62" t="s">
        <v>91</v>
      </c>
      <c r="L62" t="s">
        <v>92</v>
      </c>
    </row>
    <row r="63" spans="3:10" ht="15">
      <c r="C63">
        <v>2.1</v>
      </c>
      <c r="D63">
        <v>100</v>
      </c>
      <c r="E63">
        <v>60</v>
      </c>
      <c r="F63">
        <f>+D63+E63</f>
        <v>160</v>
      </c>
      <c r="G63">
        <v>20</v>
      </c>
      <c r="H63">
        <v>14</v>
      </c>
      <c r="I63">
        <f>+G63+H63</f>
        <v>34</v>
      </c>
      <c r="J63">
        <f>+F63+I63</f>
        <v>194</v>
      </c>
    </row>
    <row r="64" spans="3:10" ht="15">
      <c r="C64">
        <v>2.2</v>
      </c>
      <c r="D64">
        <v>17</v>
      </c>
      <c r="E64">
        <v>12</v>
      </c>
      <c r="F64">
        <f>+D64+E64</f>
        <v>29</v>
      </c>
      <c r="G64">
        <v>4</v>
      </c>
      <c r="H64">
        <v>4</v>
      </c>
      <c r="I64">
        <f>+G64+H64</f>
        <v>8</v>
      </c>
      <c r="J64">
        <f>+F64+I64</f>
        <v>37</v>
      </c>
    </row>
    <row r="65" spans="3:10" ht="15">
      <c r="C65">
        <v>2.3</v>
      </c>
      <c r="D65">
        <v>3</v>
      </c>
      <c r="E65">
        <v>2</v>
      </c>
      <c r="F65">
        <f>+D65+E65</f>
        <v>5</v>
      </c>
      <c r="G65">
        <v>1</v>
      </c>
      <c r="H65">
        <v>1</v>
      </c>
      <c r="I65">
        <f>+G65+H65</f>
        <v>2</v>
      </c>
      <c r="J65">
        <f>+F65+I65</f>
        <v>7</v>
      </c>
    </row>
    <row r="66" spans="4:5" ht="15">
      <c r="D66" t="s">
        <v>85</v>
      </c>
      <c r="E66" t="s">
        <v>87</v>
      </c>
    </row>
    <row r="67" spans="3:5" ht="15">
      <c r="C67">
        <v>2.4</v>
      </c>
      <c r="D67">
        <v>60</v>
      </c>
      <c r="E67">
        <v>20</v>
      </c>
    </row>
    <row r="69" spans="3:4" ht="15">
      <c r="C69">
        <v>2.5</v>
      </c>
      <c r="D69" t="s">
        <v>93</v>
      </c>
    </row>
    <row r="70" spans="4:8" ht="27" customHeight="1">
      <c r="D70" t="s">
        <v>94</v>
      </c>
      <c r="E70" s="14" t="s">
        <v>95</v>
      </c>
      <c r="F70" s="14" t="s">
        <v>96</v>
      </c>
      <c r="G70" t="s">
        <v>97</v>
      </c>
      <c r="H70" s="14" t="s">
        <v>98</v>
      </c>
    </row>
    <row r="71" spans="4:8" ht="15">
      <c r="D71">
        <v>1</v>
      </c>
      <c r="E71">
        <v>1</v>
      </c>
      <c r="F71">
        <v>1</v>
      </c>
      <c r="G71">
        <v>1</v>
      </c>
      <c r="H71">
        <v>1</v>
      </c>
    </row>
    <row r="72" spans="3:4" ht="15">
      <c r="C72">
        <v>2.6</v>
      </c>
      <c r="D72" t="s">
        <v>99</v>
      </c>
    </row>
    <row r="73" spans="4:5" ht="45">
      <c r="D73" t="s">
        <v>100</v>
      </c>
      <c r="E73" s="14" t="s">
        <v>101</v>
      </c>
    </row>
    <row r="74" spans="4:5" ht="15">
      <c r="D74">
        <v>2</v>
      </c>
      <c r="E74">
        <v>2</v>
      </c>
    </row>
    <row r="75" spans="3:4" ht="15">
      <c r="C75">
        <v>2.7</v>
      </c>
      <c r="D75" t="s">
        <v>102</v>
      </c>
    </row>
    <row r="76" spans="4:5" ht="15">
      <c r="D76" t="s">
        <v>85</v>
      </c>
      <c r="E76" t="s">
        <v>87</v>
      </c>
    </row>
    <row r="77" spans="1:5" ht="28.5" customHeight="1">
      <c r="A77" s="14" t="s">
        <v>103</v>
      </c>
      <c r="D77">
        <v>200</v>
      </c>
      <c r="E77">
        <v>50</v>
      </c>
    </row>
    <row r="78" spans="3:4" ht="15">
      <c r="C78">
        <v>2.8</v>
      </c>
      <c r="D78" t="s">
        <v>104</v>
      </c>
    </row>
    <row r="79" spans="4:5" ht="15">
      <c r="D79">
        <v>1</v>
      </c>
      <c r="E79">
        <v>0</v>
      </c>
    </row>
    <row r="81" spans="3:4" ht="15">
      <c r="C81">
        <v>3.1</v>
      </c>
      <c r="D81" t="s">
        <v>105</v>
      </c>
    </row>
    <row r="82" ht="15">
      <c r="D82">
        <v>2</v>
      </c>
    </row>
    <row r="83" spans="3:4" ht="15">
      <c r="C83">
        <v>3.2</v>
      </c>
      <c r="D83" t="s">
        <v>106</v>
      </c>
    </row>
    <row r="84" ht="15">
      <c r="D84">
        <v>1</v>
      </c>
    </row>
    <row r="85" spans="3:4" ht="15">
      <c r="C85">
        <v>3.3</v>
      </c>
      <c r="D85" t="s">
        <v>78</v>
      </c>
    </row>
    <row r="86" ht="15">
      <c r="D86">
        <v>4</v>
      </c>
    </row>
    <row r="87" spans="3:4" ht="15">
      <c r="C87">
        <v>3.4</v>
      </c>
      <c r="D87" t="s">
        <v>107</v>
      </c>
    </row>
    <row r="88" ht="15">
      <c r="D88">
        <v>1</v>
      </c>
    </row>
    <row r="89" spans="3:4" ht="15">
      <c r="C89">
        <v>4.1</v>
      </c>
      <c r="D89" t="s">
        <v>81</v>
      </c>
    </row>
    <row r="90" ht="15">
      <c r="D90">
        <v>1</v>
      </c>
    </row>
    <row r="91" spans="3:4" ht="15">
      <c r="C91">
        <v>4.2</v>
      </c>
      <c r="D91" t="s">
        <v>108</v>
      </c>
    </row>
    <row r="92" ht="15">
      <c r="D92">
        <v>1</v>
      </c>
    </row>
  </sheetData>
  <sheetProtection selectLockedCells="1" selectUnlockedCells="1"/>
  <mergeCells count="86">
    <mergeCell ref="D54:G54"/>
    <mergeCell ref="H54:K54"/>
    <mergeCell ref="L54:Q54"/>
    <mergeCell ref="D49:G49"/>
    <mergeCell ref="H49:K49"/>
    <mergeCell ref="L49:Q49"/>
    <mergeCell ref="C52:Q52"/>
    <mergeCell ref="D53:G53"/>
    <mergeCell ref="H53:K53"/>
    <mergeCell ref="L53:Q53"/>
    <mergeCell ref="D44:G44"/>
    <mergeCell ref="H44:K44"/>
    <mergeCell ref="L44:Q44"/>
    <mergeCell ref="C47:Q47"/>
    <mergeCell ref="D48:G48"/>
    <mergeCell ref="H48:K48"/>
    <mergeCell ref="L48:Q48"/>
    <mergeCell ref="D40:G40"/>
    <mergeCell ref="H40:K40"/>
    <mergeCell ref="L40:Q40"/>
    <mergeCell ref="C42:Q42"/>
    <mergeCell ref="D43:G43"/>
    <mergeCell ref="H43:K43"/>
    <mergeCell ref="L43:Q43"/>
    <mergeCell ref="D36:G36"/>
    <mergeCell ref="H36:K36"/>
    <mergeCell ref="L36:Q36"/>
    <mergeCell ref="C38:Q38"/>
    <mergeCell ref="D39:G39"/>
    <mergeCell ref="H39:K39"/>
    <mergeCell ref="L39:Q39"/>
    <mergeCell ref="D31:G31"/>
    <mergeCell ref="H31:K31"/>
    <mergeCell ref="L31:Q31"/>
    <mergeCell ref="C34:Q34"/>
    <mergeCell ref="D35:G35"/>
    <mergeCell ref="H35:K35"/>
    <mergeCell ref="L35:Q35"/>
    <mergeCell ref="D27:G27"/>
    <mergeCell ref="H27:K27"/>
    <mergeCell ref="L27:Q27"/>
    <mergeCell ref="C29:Q29"/>
    <mergeCell ref="D30:G30"/>
    <mergeCell ref="H30:K30"/>
    <mergeCell ref="L30:Q30"/>
    <mergeCell ref="I22:J22"/>
    <mergeCell ref="K22:Q22"/>
    <mergeCell ref="K23:Q23"/>
    <mergeCell ref="D25:Q25"/>
    <mergeCell ref="D26:G26"/>
    <mergeCell ref="H26:K26"/>
    <mergeCell ref="L26:Q26"/>
    <mergeCell ref="D18:E18"/>
    <mergeCell ref="K18:M18"/>
    <mergeCell ref="N18:Q18"/>
    <mergeCell ref="C21:F21"/>
    <mergeCell ref="G21:J21"/>
    <mergeCell ref="K21:Q21"/>
    <mergeCell ref="M14:N14"/>
    <mergeCell ref="P14:Q14"/>
    <mergeCell ref="D16:G16"/>
    <mergeCell ref="H16:J16"/>
    <mergeCell ref="K16:Q16"/>
    <mergeCell ref="K17:N17"/>
    <mergeCell ref="O17:Q17"/>
    <mergeCell ref="D13:E13"/>
    <mergeCell ref="F13:G13"/>
    <mergeCell ref="H13:I13"/>
    <mergeCell ref="J13:K13"/>
    <mergeCell ref="L13:N13"/>
    <mergeCell ref="O13:Q13"/>
    <mergeCell ref="D10:I10"/>
    <mergeCell ref="J10:Q10"/>
    <mergeCell ref="D11:E11"/>
    <mergeCell ref="F11:G11"/>
    <mergeCell ref="H11:I11"/>
    <mergeCell ref="J11:K11"/>
    <mergeCell ref="L11:N11"/>
    <mergeCell ref="C3:C5"/>
    <mergeCell ref="D3:I3"/>
    <mergeCell ref="J3:O3"/>
    <mergeCell ref="Q3:Q5"/>
    <mergeCell ref="D4:F4"/>
    <mergeCell ref="G4:I4"/>
    <mergeCell ref="J4:L4"/>
    <mergeCell ref="M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8.7109375" defaultRowHeight="15"/>
  <sheetData>
    <row r="1" spans="1:8" ht="15">
      <c r="A1" s="15" t="s">
        <v>109</v>
      </c>
      <c r="B1" s="15"/>
      <c r="C1" s="15"/>
      <c r="D1" s="15"/>
      <c r="E1" s="15"/>
      <c r="F1" s="15"/>
      <c r="G1" s="15"/>
      <c r="H1" s="15"/>
    </row>
    <row r="2" spans="1:2" ht="15">
      <c r="A2" t="s">
        <v>110</v>
      </c>
      <c r="B2" s="16" t="s">
        <v>111</v>
      </c>
    </row>
    <row r="4" ht="15">
      <c r="A4" s="16" t="s">
        <v>112</v>
      </c>
    </row>
    <row r="6" ht="15">
      <c r="A6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C3:O13"/>
  <sheetViews>
    <sheetView zoomScalePageLayoutView="0" workbookViewId="0" topLeftCell="D1">
      <selection activeCell="D12" sqref="D12:L13"/>
    </sheetView>
  </sheetViews>
  <sheetFormatPr defaultColWidth="9.140625" defaultRowHeight="15"/>
  <cols>
    <col min="4" max="4" width="35.7109375" style="0" customWidth="1"/>
    <col min="5" max="5" width="16.7109375" style="0" customWidth="1"/>
    <col min="6" max="6" width="2.7109375" style="0" customWidth="1"/>
    <col min="7" max="7" width="17.421875" style="0" customWidth="1"/>
    <col min="8" max="8" width="2.28125" style="0" customWidth="1"/>
    <col min="9" max="11" width="14.00390625" style="0" customWidth="1"/>
    <col min="12" max="12" width="17.421875" style="0" customWidth="1"/>
    <col min="13" max="13" width="4.8515625" style="0" customWidth="1"/>
    <col min="14" max="14" width="12.7109375" style="17" customWidth="1"/>
    <col min="15" max="15" width="14.28125" style="0" customWidth="1"/>
  </cols>
  <sheetData>
    <row r="3" spans="3:13" ht="60">
      <c r="C3" s="3"/>
      <c r="D3" s="18"/>
      <c r="E3" s="19" t="s">
        <v>163</v>
      </c>
      <c r="F3" s="3"/>
      <c r="G3" s="19" t="s">
        <v>164</v>
      </c>
      <c r="H3" s="3"/>
      <c r="I3" s="6" t="s">
        <v>165</v>
      </c>
      <c r="J3" s="6" t="s">
        <v>114</v>
      </c>
      <c r="K3" s="6" t="s">
        <v>170</v>
      </c>
      <c r="L3" s="3" t="s">
        <v>115</v>
      </c>
      <c r="M3" s="8"/>
    </row>
    <row r="4" spans="3:13" ht="15">
      <c r="C4" s="3"/>
      <c r="D4" s="3"/>
      <c r="E4" s="20"/>
      <c r="F4" s="3"/>
      <c r="G4" s="3"/>
      <c r="H4" s="3"/>
      <c r="I4" s="3"/>
      <c r="J4" s="3"/>
      <c r="K4" s="3"/>
      <c r="L4" s="3"/>
      <c r="M4" s="8"/>
    </row>
    <row r="5" spans="3:15" ht="30">
      <c r="C5" s="113"/>
      <c r="D5" s="114" t="s">
        <v>166</v>
      </c>
      <c r="E5" s="21">
        <v>139878649.74</v>
      </c>
      <c r="F5" s="113"/>
      <c r="G5" s="21">
        <v>37775856.04</v>
      </c>
      <c r="H5" s="113"/>
      <c r="I5" s="21">
        <v>6841057.45</v>
      </c>
      <c r="J5" s="21">
        <v>-755352.5</v>
      </c>
      <c r="K5" s="21"/>
      <c r="L5" s="115">
        <f>SUM(E5:K5)</f>
        <v>183740210.73</v>
      </c>
      <c r="O5" s="2"/>
    </row>
    <row r="6" spans="3:15" ht="45">
      <c r="C6" s="116"/>
      <c r="D6" s="6" t="s">
        <v>167</v>
      </c>
      <c r="E6" s="117">
        <v>2090578.3</v>
      </c>
      <c r="F6" s="117"/>
      <c r="G6" s="117">
        <v>38362916.25</v>
      </c>
      <c r="H6" s="117"/>
      <c r="I6" s="117">
        <v>8254881.25</v>
      </c>
      <c r="J6" s="117"/>
      <c r="K6" s="117"/>
      <c r="L6" s="117">
        <f>SUM(E6:I6)</f>
        <v>48708375.8</v>
      </c>
      <c r="O6" s="2"/>
    </row>
    <row r="7" spans="3:15" ht="15">
      <c r="C7" s="3"/>
      <c r="D7" s="3" t="s">
        <v>181</v>
      </c>
      <c r="E7" s="117">
        <v>31536087.25</v>
      </c>
      <c r="F7" s="117"/>
      <c r="G7" s="117">
        <v>77583476.5</v>
      </c>
      <c r="H7" s="117"/>
      <c r="I7" s="117">
        <v>23285450.31</v>
      </c>
      <c r="J7" s="21">
        <v>-2141.44</v>
      </c>
      <c r="K7" s="117">
        <v>1130000</v>
      </c>
      <c r="L7" s="117">
        <f>SUM(E7:K7)</f>
        <v>133532872.62</v>
      </c>
      <c r="O7" s="2"/>
    </row>
    <row r="8" spans="3:15" ht="15">
      <c r="C8" s="118"/>
      <c r="D8" s="3" t="s">
        <v>182</v>
      </c>
      <c r="E8" s="21">
        <f>SUM(E5:E7)</f>
        <v>173505315.29000002</v>
      </c>
      <c r="F8" s="3"/>
      <c r="G8" s="21">
        <f>SUM(G5:G7)</f>
        <v>153722248.79</v>
      </c>
      <c r="H8" s="3"/>
      <c r="I8" s="21">
        <f>SUM(I5:I7)</f>
        <v>38381389.01</v>
      </c>
      <c r="J8" s="21">
        <f>SUM(J5:J7)</f>
        <v>-757493.94</v>
      </c>
      <c r="K8" s="21">
        <f>SUM(K5:K7)</f>
        <v>1130000</v>
      </c>
      <c r="L8" s="21">
        <f>SUM(E8:K8)</f>
        <v>365981459.15000004</v>
      </c>
      <c r="O8" s="2"/>
    </row>
    <row r="9" spans="3:12" ht="15">
      <c r="C9" s="3"/>
      <c r="D9" s="3" t="s">
        <v>183</v>
      </c>
      <c r="E9" s="117">
        <v>176745740.64</v>
      </c>
      <c r="F9" s="117"/>
      <c r="G9" s="117">
        <v>243480771.25</v>
      </c>
      <c r="H9" s="117"/>
      <c r="I9" s="117">
        <v>14869732.41</v>
      </c>
      <c r="J9" s="21">
        <v>-1000</v>
      </c>
      <c r="K9" s="117">
        <v>34678279.1</v>
      </c>
      <c r="L9" s="117">
        <f>SUM(E9:K9)</f>
        <v>469773523.40000004</v>
      </c>
    </row>
    <row r="10" spans="3:12" ht="15">
      <c r="C10" s="118"/>
      <c r="D10" s="3" t="s">
        <v>178</v>
      </c>
      <c r="E10" s="21">
        <f>SUM(E8:E9)</f>
        <v>350251055.93</v>
      </c>
      <c r="F10" s="3"/>
      <c r="G10" s="21">
        <f>SUM(G8:G9)</f>
        <v>397203020.03999996</v>
      </c>
      <c r="H10" s="3"/>
      <c r="I10" s="21">
        <f>SUM(I8:I9)</f>
        <v>53251121.42</v>
      </c>
      <c r="J10" s="21"/>
      <c r="K10" s="21"/>
      <c r="L10" s="21">
        <f>SUM(E10:K10)</f>
        <v>800705197.39</v>
      </c>
    </row>
    <row r="11" ht="15">
      <c r="L11" s="22"/>
    </row>
    <row r="12" spans="4:12" ht="15">
      <c r="D12" s="22"/>
      <c r="E12" s="22"/>
      <c r="G12" s="22"/>
      <c r="L12" s="22"/>
    </row>
    <row r="13" spans="5:12" ht="15">
      <c r="E13" s="69"/>
      <c r="F13" s="69"/>
      <c r="G13" s="69"/>
      <c r="H13" s="69"/>
      <c r="I13" s="69"/>
      <c r="L13" s="6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3:G52"/>
  <sheetViews>
    <sheetView zoomScalePageLayoutView="0" workbookViewId="0" topLeftCell="A1">
      <selection activeCell="E1" sqref="E1"/>
    </sheetView>
  </sheetViews>
  <sheetFormatPr defaultColWidth="9.140625" defaultRowHeight="15"/>
  <cols>
    <col min="3" max="3" width="55.8515625" style="0" customWidth="1"/>
    <col min="4" max="5" width="23.00390625" style="0" bestFit="1" customWidth="1"/>
    <col min="6" max="7" width="15.28125" style="0" bestFit="1" customWidth="1"/>
  </cols>
  <sheetData>
    <row r="3" spans="3:5" ht="15.75">
      <c r="C3" s="28"/>
      <c r="D3" s="17"/>
      <c r="E3" s="17"/>
    </row>
    <row r="4" spans="3:5" ht="16.5" thickBot="1">
      <c r="C4" s="28"/>
      <c r="D4" s="17"/>
      <c r="E4" s="17"/>
    </row>
    <row r="5" spans="3:5" ht="15">
      <c r="C5" s="29"/>
      <c r="D5" s="30"/>
      <c r="E5" s="31"/>
    </row>
    <row r="6" spans="2:5" ht="15">
      <c r="B6" s="32"/>
      <c r="C6" s="159"/>
      <c r="D6" s="160"/>
      <c r="E6" s="161"/>
    </row>
    <row r="7" spans="3:5" ht="15">
      <c r="C7" s="159" t="s">
        <v>116</v>
      </c>
      <c r="D7" s="160"/>
      <c r="E7" s="161"/>
    </row>
    <row r="8" spans="3:5" ht="15">
      <c r="C8" s="162" t="s">
        <v>117</v>
      </c>
      <c r="D8" s="163"/>
      <c r="E8" s="164"/>
    </row>
    <row r="9" spans="3:5" ht="15">
      <c r="C9" s="159" t="s">
        <v>118</v>
      </c>
      <c r="D9" s="160"/>
      <c r="E9" s="161"/>
    </row>
    <row r="10" spans="3:5" ht="15">
      <c r="C10" s="165" t="s">
        <v>174</v>
      </c>
      <c r="D10" s="166"/>
      <c r="E10" s="167"/>
    </row>
    <row r="11" spans="3:5" ht="15">
      <c r="C11" s="34"/>
      <c r="D11" s="17"/>
      <c r="E11" s="35"/>
    </row>
    <row r="12" spans="3:5" ht="15">
      <c r="C12" s="34"/>
      <c r="D12" s="17"/>
      <c r="E12" s="35"/>
    </row>
    <row r="13" spans="3:5" ht="15">
      <c r="C13" s="34"/>
      <c r="D13" s="17"/>
      <c r="E13" s="35"/>
    </row>
    <row r="14" spans="3:6" ht="15">
      <c r="C14" s="36"/>
      <c r="D14" s="37" t="s">
        <v>175</v>
      </c>
      <c r="E14" s="38" t="s">
        <v>177</v>
      </c>
      <c r="F14" s="39"/>
    </row>
    <row r="15" spans="3:6" ht="15">
      <c r="C15" s="40"/>
      <c r="D15" s="41"/>
      <c r="E15" s="42" t="s">
        <v>119</v>
      </c>
      <c r="F15" s="39"/>
    </row>
    <row r="16" spans="3:6" ht="26.25">
      <c r="C16" s="33" t="s">
        <v>120</v>
      </c>
      <c r="D16" s="43" t="s">
        <v>176</v>
      </c>
      <c r="E16" s="42" t="s">
        <v>121</v>
      </c>
      <c r="F16" s="39"/>
    </row>
    <row r="17" spans="3:6" ht="15">
      <c r="C17" s="44"/>
      <c r="D17" s="45"/>
      <c r="E17" s="46"/>
      <c r="F17" s="39"/>
    </row>
    <row r="18" spans="3:5" ht="15">
      <c r="C18" s="47"/>
      <c r="D18" s="48"/>
      <c r="E18" s="49"/>
    </row>
    <row r="19" spans="3:5" ht="15">
      <c r="C19" s="50" t="s">
        <v>122</v>
      </c>
      <c r="D19" s="70"/>
      <c r="E19" s="58"/>
    </row>
    <row r="20" spans="3:5" ht="15">
      <c r="C20" s="34"/>
      <c r="D20" s="59"/>
      <c r="E20" s="60"/>
    </row>
    <row r="21" spans="3:5" ht="15.75" thickBot="1">
      <c r="C21" s="51" t="s">
        <v>123</v>
      </c>
      <c r="D21" s="59"/>
      <c r="E21" s="60"/>
    </row>
    <row r="22" spans="3:5" ht="15.75" thickBot="1">
      <c r="C22" s="34" t="s">
        <v>124</v>
      </c>
      <c r="D22" s="71">
        <v>572618127.28</v>
      </c>
      <c r="E22" s="70">
        <v>719790453.81</v>
      </c>
    </row>
    <row r="23" spans="3:5" ht="15">
      <c r="C23" s="34" t="s">
        <v>125</v>
      </c>
      <c r="D23" s="61"/>
      <c r="E23" s="62"/>
    </row>
    <row r="24" spans="3:5" ht="15.75" thickBot="1">
      <c r="C24" s="34" t="s">
        <v>126</v>
      </c>
      <c r="D24" s="61"/>
      <c r="E24" s="62"/>
    </row>
    <row r="25" spans="3:5" ht="15.75" thickBot="1">
      <c r="C25" s="52" t="s">
        <v>86</v>
      </c>
      <c r="D25" s="71">
        <f>SUM(D20:D24)</f>
        <v>572618127.28</v>
      </c>
      <c r="E25" s="71">
        <f>SUM(E20:E24)</f>
        <v>719790453.81</v>
      </c>
    </row>
    <row r="26" spans="3:5" ht="15">
      <c r="C26" s="53"/>
      <c r="D26" s="65"/>
      <c r="E26" s="66"/>
    </row>
    <row r="27" spans="3:5" ht="15">
      <c r="C27" s="50" t="s">
        <v>127</v>
      </c>
      <c r="D27" s="59"/>
      <c r="E27" s="60"/>
    </row>
    <row r="28" spans="3:7" ht="15">
      <c r="C28" s="51" t="s">
        <v>123</v>
      </c>
      <c r="D28" s="59"/>
      <c r="E28" s="60"/>
      <c r="G28" s="69"/>
    </row>
    <row r="29" spans="3:5" ht="15">
      <c r="C29" s="34" t="s">
        <v>124</v>
      </c>
      <c r="D29" s="72">
        <v>399990000</v>
      </c>
      <c r="E29" s="72">
        <v>399990000</v>
      </c>
    </row>
    <row r="30" spans="3:5" ht="15">
      <c r="C30" s="34" t="s">
        <v>125</v>
      </c>
      <c r="D30" s="61"/>
      <c r="E30" s="62"/>
    </row>
    <row r="31" spans="3:5" ht="15.75" thickBot="1">
      <c r="C31" s="34" t="s">
        <v>126</v>
      </c>
      <c r="D31" s="61"/>
      <c r="E31" s="62"/>
    </row>
    <row r="32" spans="3:5" ht="15.75" thickBot="1">
      <c r="C32" s="52" t="s">
        <v>128</v>
      </c>
      <c r="D32" s="71">
        <f>SUM(D25:D31)</f>
        <v>972608127.28</v>
      </c>
      <c r="E32" s="71">
        <f>SUM(E25:E31)</f>
        <v>1119780453.81</v>
      </c>
    </row>
    <row r="33" spans="3:5" ht="15">
      <c r="C33" s="54"/>
      <c r="D33" s="65"/>
      <c r="E33" s="66"/>
    </row>
    <row r="34" spans="3:5" ht="15">
      <c r="C34" s="50" t="s">
        <v>129</v>
      </c>
      <c r="D34" s="59"/>
      <c r="E34" s="60"/>
    </row>
    <row r="35" spans="3:5" ht="15">
      <c r="C35" s="34"/>
      <c r="D35" s="59"/>
      <c r="E35" s="60"/>
    </row>
    <row r="36" spans="3:5" ht="15">
      <c r="C36" s="51" t="s">
        <v>130</v>
      </c>
      <c r="D36" s="59">
        <f>165130294.42+1582291.2</f>
        <v>166712585.61999997</v>
      </c>
      <c r="E36" s="60">
        <f>799122906.19+1582291.2</f>
        <v>800705197.3900001</v>
      </c>
    </row>
    <row r="37" spans="3:5" ht="15">
      <c r="C37" s="51"/>
      <c r="D37" s="59"/>
      <c r="E37" s="60"/>
    </row>
    <row r="38" spans="3:5" ht="15">
      <c r="C38" s="51"/>
      <c r="D38" s="59"/>
      <c r="E38" s="59"/>
    </row>
    <row r="39" spans="3:5" ht="15">
      <c r="C39" s="51" t="s">
        <v>131</v>
      </c>
      <c r="D39" s="59"/>
      <c r="E39" s="60"/>
    </row>
    <row r="40" spans="3:5" ht="15.75" thickBot="1">
      <c r="C40" s="73" t="s">
        <v>135</v>
      </c>
      <c r="D40" s="59">
        <v>-758493.94</v>
      </c>
      <c r="E40" s="59">
        <v>-758493.94</v>
      </c>
    </row>
    <row r="41" spans="3:5" ht="15.75" thickBot="1">
      <c r="C41" s="74" t="s">
        <v>136</v>
      </c>
      <c r="D41" s="63">
        <v>45498279.1</v>
      </c>
      <c r="E41" s="63">
        <v>45498279.1</v>
      </c>
    </row>
    <row r="42" spans="3:5" ht="15.75" thickBot="1">
      <c r="C42" s="55" t="s">
        <v>132</v>
      </c>
      <c r="D42" s="63">
        <f>SUM(D35:D41)</f>
        <v>211452370.77999997</v>
      </c>
      <c r="E42" s="63">
        <f>SUM(E35:E41)</f>
        <v>845444982.5500001</v>
      </c>
    </row>
    <row r="43" spans="3:6" ht="15.75" thickBot="1">
      <c r="C43" s="52" t="s">
        <v>133</v>
      </c>
      <c r="D43" s="63">
        <f>+D32-D42</f>
        <v>761155756.5</v>
      </c>
      <c r="E43" s="63">
        <f>+E32-E42</f>
        <v>274335471.2599999</v>
      </c>
      <c r="F43" s="1"/>
    </row>
    <row r="44" spans="3:5" ht="15">
      <c r="C44" s="56"/>
      <c r="D44" s="59"/>
      <c r="E44" s="66"/>
    </row>
    <row r="45" spans="3:5" ht="15">
      <c r="C45" s="51" t="s">
        <v>123</v>
      </c>
      <c r="D45" s="59"/>
      <c r="E45" s="60"/>
    </row>
    <row r="46" spans="3:5" ht="15">
      <c r="C46" s="34" t="s">
        <v>124</v>
      </c>
      <c r="D46" s="59"/>
      <c r="E46" s="60"/>
    </row>
    <row r="47" spans="3:5" ht="15">
      <c r="C47" s="34" t="s">
        <v>125</v>
      </c>
      <c r="D47" s="59"/>
      <c r="E47" s="66"/>
    </row>
    <row r="48" spans="3:5" ht="15.75" thickBot="1">
      <c r="C48" s="34" t="s">
        <v>126</v>
      </c>
      <c r="D48" s="59"/>
      <c r="E48" s="66"/>
    </row>
    <row r="49" spans="3:5" ht="15.75" thickBot="1">
      <c r="C49" s="52" t="s">
        <v>134</v>
      </c>
      <c r="D49" s="63"/>
      <c r="E49" s="64"/>
    </row>
    <row r="50" spans="3:5" ht="15">
      <c r="C50" s="34"/>
      <c r="D50" s="65"/>
      <c r="E50" s="66"/>
    </row>
    <row r="51" spans="3:5" ht="15.75" thickBot="1">
      <c r="C51" s="57"/>
      <c r="D51" s="67"/>
      <c r="E51" s="68"/>
    </row>
    <row r="52" spans="4:5" ht="15">
      <c r="D52" s="69"/>
      <c r="E52" s="69"/>
    </row>
  </sheetData>
  <sheetProtection/>
  <mergeCells count="5">
    <mergeCell ref="C6:E6"/>
    <mergeCell ref="C7:E7"/>
    <mergeCell ref="C8:E8"/>
    <mergeCell ref="C9:E9"/>
    <mergeCell ref="C10:E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Account</cp:lastModifiedBy>
  <cp:lastPrinted>2017-10-23T14:56:54Z</cp:lastPrinted>
  <dcterms:created xsi:type="dcterms:W3CDTF">2015-08-02T21:04:30Z</dcterms:created>
  <dcterms:modified xsi:type="dcterms:W3CDTF">2018-02-13T14:13:41Z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